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drawings/drawing2.xml" ContentType="application/vnd.openxmlformats-officedocument.drawing+xml"/>
  <Override PartName="/xl/chartsheets/sheet1.xml" ContentType="application/vnd.openxmlformats-officedocument.spreadsheetml.chart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Default Extension="png" ContentType="image/png"/>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255" windowWidth="12120" windowHeight="9120" tabRatio="807" activeTab="0"/>
  </bookViews>
  <sheets>
    <sheet name="Family Calculator" sheetId="1" r:id="rId1"/>
    <sheet name="Storage Summary" sheetId="2" r:id="rId2"/>
    <sheet name="Goals, Inventory, Budget" sheetId="3" r:id="rId3"/>
    <sheet name="12 Month Summary Chart" sheetId="4" r:id="rId4"/>
  </sheets>
  <definedNames>
    <definedName name="All">'Goals, Inventory, Budget'!$B:$AJ</definedName>
    <definedName name="AllC">'Goals, Inventory, Budget'!$5:$212</definedName>
    <definedName name="Category">'Goals, Inventory, Budget'!$AL$1:$AL$9</definedName>
    <definedName name="FamilyFactor">'Family Calculator'!$E$12</definedName>
    <definedName name="FamilyName">'Family Calculator'!$H$2</definedName>
    <definedName name="_xlnm.Print_Area" localSheetId="0">'Family Calculator'!$B$2:$J$28</definedName>
    <definedName name="_xlnm.Print_Area" localSheetId="1">'Storage Summary'!$B$2:$O$24</definedName>
    <definedName name="View">'Goals, Inventory, Budget'!$AM$1:$AM$3</definedName>
  </definedNames>
  <calcPr fullCalcOnLoad="1"/>
</workbook>
</file>

<file path=xl/comments1.xml><?xml version="1.0" encoding="utf-8"?>
<comments xmlns="http://schemas.openxmlformats.org/spreadsheetml/2006/main">
  <authors>
    <author>Heidi &amp; Dan</author>
  </authors>
  <commentList>
    <comment ref="B2" authorId="0">
      <text>
        <r>
          <rPr>
            <b/>
            <sz val="8"/>
            <rFont val="Tahoma"/>
            <family val="0"/>
          </rPr>
          <t xml:space="preserve">Family Factor:
</t>
        </r>
        <r>
          <rPr>
            <sz val="8"/>
            <rFont val="Tahoma"/>
            <family val="2"/>
          </rPr>
          <t>Enter the number of people in each age group in the yellow squares.
Your Family Factor is automatically calculated to determine your family needs on the remaining worksheets.</t>
        </r>
      </text>
    </comment>
    <comment ref="C4" authorId="0">
      <text>
        <r>
          <rPr>
            <sz val="8"/>
            <rFont val="Tahoma"/>
            <family val="2"/>
          </rPr>
          <t>Enter the number of people in each age group in the yellow squares.</t>
        </r>
      </text>
    </comment>
    <comment ref="E12" authorId="0">
      <text>
        <r>
          <rPr>
            <sz val="8"/>
            <rFont val="Tahoma"/>
            <family val="2"/>
          </rPr>
          <t>Your Family Factor is automatically calculated to determine your family needs on the remaining worksheets.</t>
        </r>
      </text>
    </comment>
    <comment ref="D4" authorId="0">
      <text>
        <r>
          <rPr>
            <b/>
            <sz val="8"/>
            <rFont val="Tahoma"/>
            <family val="0"/>
          </rPr>
          <t xml:space="preserve">Points:
</t>
        </r>
        <r>
          <rPr>
            <sz val="8"/>
            <rFont val="Tahoma"/>
            <family val="2"/>
          </rPr>
          <t>You can edit these scaling factors depending on the source you are relying on. Examples from other sources are listed below.</t>
        </r>
      </text>
    </comment>
  </commentList>
</comments>
</file>

<file path=xl/comments2.xml><?xml version="1.0" encoding="utf-8"?>
<comments xmlns="http://schemas.openxmlformats.org/spreadsheetml/2006/main">
  <authors>
    <author>Heidi &amp; Dan</author>
  </authors>
  <commentList>
    <comment ref="C3" authorId="0">
      <text>
        <r>
          <rPr>
            <b/>
            <sz val="8"/>
            <rFont val="Tahoma"/>
            <family val="0"/>
          </rPr>
          <t xml:space="preserve">Source:
</t>
        </r>
        <r>
          <rPr>
            <sz val="8"/>
            <rFont val="Tahoma"/>
            <family val="2"/>
          </rPr>
          <t>Enter the desired source for recommended yearly storage. 
Enter '1' for recommended yearly Adult Quantity from "Making the Best of Basics"
Enter '2' for recommended yearly Adult Quantity from the LDS Church
Enter '3' for recommended yearly Adult Quantity from another source. -Enter those amounts below in column 3.
Enter '4' for personalized recommended yearly Adult Quantity.  -Enter those amounts below in column 4.</t>
        </r>
      </text>
    </comment>
    <comment ref="C5" authorId="0">
      <text>
        <r>
          <rPr>
            <b/>
            <sz val="8"/>
            <rFont val="Tahoma"/>
            <family val="0"/>
          </rPr>
          <t xml:space="preserve">Adult Quantity:
</t>
        </r>
        <r>
          <rPr>
            <sz val="8"/>
            <rFont val="Tahoma"/>
            <family val="2"/>
          </rPr>
          <t>Values are automatically taken from the chart below depending on the source code you use in the yellow box above.</t>
        </r>
      </text>
    </comment>
  </commentList>
</comments>
</file>

<file path=xl/comments3.xml><?xml version="1.0" encoding="utf-8"?>
<comments xmlns="http://schemas.openxmlformats.org/spreadsheetml/2006/main">
  <authors>
    <author>Heidi &amp; Dan</author>
  </authors>
  <commentList>
    <comment ref="C5" authorId="0">
      <text>
        <r>
          <rPr>
            <b/>
            <sz val="8"/>
            <rFont val="Tahoma"/>
            <family val="2"/>
          </rPr>
          <t xml:space="preserve">Dark Blue Header: </t>
        </r>
        <r>
          <rPr>
            <sz val="8"/>
            <rFont val="Tahoma"/>
            <family val="2"/>
          </rPr>
          <t xml:space="preserve">Major Category. </t>
        </r>
        <r>
          <rPr>
            <i/>
            <sz val="8"/>
            <rFont val="Tahoma"/>
            <family val="2"/>
          </rPr>
          <t>Non-Editable</t>
        </r>
      </text>
    </comment>
    <comment ref="C7" authorId="0">
      <text>
        <r>
          <rPr>
            <b/>
            <sz val="8"/>
            <rFont val="Tahoma"/>
            <family val="0"/>
          </rPr>
          <t xml:space="preserve">Sub-Category Header: </t>
        </r>
        <r>
          <rPr>
            <i/>
            <sz val="8"/>
            <rFont val="Tahoma"/>
            <family val="2"/>
          </rPr>
          <t>Editable</t>
        </r>
        <r>
          <rPr>
            <b/>
            <sz val="8"/>
            <rFont val="Tahoma"/>
            <family val="0"/>
          </rPr>
          <t xml:space="preserve">
</t>
        </r>
        <r>
          <rPr>
            <sz val="8"/>
            <rFont val="Tahoma"/>
            <family val="2"/>
          </rPr>
          <t xml:space="preserve">Sub-Category (often listed with recommended adult quantity minimum based on the goal amount picked in the </t>
        </r>
        <r>
          <rPr>
            <i/>
            <sz val="8"/>
            <rFont val="Tahoma"/>
            <family val="2"/>
          </rPr>
          <t>Storage Summary Sheet</t>
        </r>
        <r>
          <rPr>
            <sz val="8"/>
            <rFont val="Tahoma"/>
            <family val="2"/>
          </rPr>
          <t>).</t>
        </r>
      </text>
    </comment>
    <comment ref="I31" authorId="0">
      <text>
        <r>
          <rPr>
            <b/>
            <sz val="8"/>
            <rFont val="Tahoma"/>
            <family val="0"/>
          </rPr>
          <t xml:space="preserve">Still Needed to fill Sub-Category 12,6 &amp; 3 Month Goal: </t>
        </r>
        <r>
          <rPr>
            <i/>
            <sz val="8"/>
            <rFont val="Tahoma"/>
            <family val="2"/>
          </rPr>
          <t>Non-Editable</t>
        </r>
      </text>
    </comment>
    <comment ref="E151" authorId="0">
      <text>
        <r>
          <rPr>
            <sz val="8"/>
            <rFont val="Tahoma"/>
            <family val="0"/>
          </rPr>
          <t>Enter Goal Amount in Gallons</t>
        </r>
      </text>
    </comment>
    <comment ref="E154" authorId="0">
      <text>
        <r>
          <rPr>
            <sz val="8"/>
            <rFont val="Tahoma"/>
            <family val="2"/>
          </rPr>
          <t>Enter Goal Amount in Gallons</t>
        </r>
      </text>
    </comment>
    <comment ref="H8" authorId="0">
      <text>
        <r>
          <rPr>
            <b/>
            <sz val="8"/>
            <rFont val="Tahoma"/>
            <family val="0"/>
          </rPr>
          <t xml:space="preserve">Orange Cells: </t>
        </r>
        <r>
          <rPr>
            <i/>
            <sz val="8"/>
            <rFont val="Tahoma"/>
            <family val="2"/>
          </rPr>
          <t>Non-Editable</t>
        </r>
        <r>
          <rPr>
            <b/>
            <sz val="8"/>
            <rFont val="Tahoma"/>
            <family val="0"/>
          </rPr>
          <t xml:space="preserve">
</t>
        </r>
        <r>
          <rPr>
            <sz val="8"/>
            <rFont val="Tahoma"/>
            <family val="2"/>
          </rPr>
          <t>Indicates total amounts you listed in the inventory view.</t>
        </r>
      </text>
    </comment>
    <comment ref="J21" authorId="0">
      <text>
        <r>
          <rPr>
            <b/>
            <sz val="8"/>
            <rFont val="Tahoma"/>
            <family val="0"/>
          </rPr>
          <t>Adult Total Minimum:</t>
        </r>
        <r>
          <rPr>
            <sz val="8"/>
            <rFont val="Tahoma"/>
            <family val="0"/>
          </rPr>
          <t xml:space="preserve">
N</t>
        </r>
        <r>
          <rPr>
            <i/>
            <sz val="8"/>
            <rFont val="Tahoma"/>
            <family val="2"/>
          </rPr>
          <t xml:space="preserve">on-Editable
</t>
        </r>
        <r>
          <rPr>
            <sz val="8"/>
            <rFont val="Tahoma"/>
            <family val="2"/>
          </rPr>
          <t xml:space="preserve">Minimum Adult Quantity Total needed for the major category based on source selected in </t>
        </r>
        <r>
          <rPr>
            <i/>
            <sz val="8"/>
            <rFont val="Tahoma"/>
            <family val="2"/>
          </rPr>
          <t>Storage Summary Sheet.</t>
        </r>
      </text>
    </comment>
    <comment ref="L23" authorId="0">
      <text>
        <r>
          <rPr>
            <b/>
            <sz val="8"/>
            <rFont val="Tahoma"/>
            <family val="0"/>
          </rPr>
          <t xml:space="preserve">Actual Percentage of major category: </t>
        </r>
        <r>
          <rPr>
            <i/>
            <sz val="8"/>
            <rFont val="Tahoma"/>
            <family val="2"/>
          </rPr>
          <t>Non-Editable</t>
        </r>
        <r>
          <rPr>
            <b/>
            <sz val="8"/>
            <rFont val="Tahoma"/>
            <family val="0"/>
          </rPr>
          <t xml:space="preserve">
</t>
        </r>
        <r>
          <rPr>
            <sz val="8"/>
            <rFont val="Tahoma"/>
            <family val="2"/>
          </rPr>
          <t>Give the percentage of the major category minimum goal that each sub-category fulfills.</t>
        </r>
      </text>
    </comment>
    <comment ref="X24" authorId="0">
      <text>
        <r>
          <rPr>
            <b/>
            <sz val="8"/>
            <rFont val="Tahoma"/>
            <family val="0"/>
          </rPr>
          <t xml:space="preserve">Lavender Cells: </t>
        </r>
        <r>
          <rPr>
            <i/>
            <sz val="8"/>
            <rFont val="Tahoma"/>
            <family val="2"/>
          </rPr>
          <t>Editable</t>
        </r>
        <r>
          <rPr>
            <sz val="8"/>
            <rFont val="Tahoma"/>
            <family val="0"/>
          </rPr>
          <t xml:space="preserve">
Enter number of units per other (custom) container described in the yellow squares.
Also enter number in stock as needed.</t>
        </r>
      </text>
    </comment>
    <comment ref="W24" authorId="0">
      <text>
        <r>
          <rPr>
            <b/>
            <sz val="8"/>
            <rFont val="Tahoma"/>
            <family val="0"/>
          </rPr>
          <t>Yellow Cells:</t>
        </r>
        <r>
          <rPr>
            <sz val="8"/>
            <rFont val="Tahoma"/>
            <family val="2"/>
          </rPr>
          <t xml:space="preserve"> </t>
        </r>
        <r>
          <rPr>
            <i/>
            <sz val="8"/>
            <rFont val="Tahoma"/>
            <family val="2"/>
          </rPr>
          <t>Editable</t>
        </r>
        <r>
          <rPr>
            <sz val="8"/>
            <rFont val="Tahoma"/>
            <family val="0"/>
          </rPr>
          <t xml:space="preserve">
List custom types of other containers you may use.</t>
        </r>
      </text>
    </comment>
    <comment ref="U24" authorId="0">
      <text>
        <r>
          <rPr>
            <b/>
            <sz val="8"/>
            <rFont val="Tahoma"/>
            <family val="0"/>
          </rPr>
          <t>Sky Blue Cells:</t>
        </r>
        <r>
          <rPr>
            <sz val="8"/>
            <rFont val="Tahoma"/>
            <family val="2"/>
          </rPr>
          <t xml:space="preserve"> </t>
        </r>
        <r>
          <rPr>
            <i/>
            <sz val="8"/>
            <rFont val="Tahoma"/>
            <family val="2"/>
          </rPr>
          <t>Editable</t>
        </r>
        <r>
          <rPr>
            <sz val="8"/>
            <rFont val="Tahoma"/>
            <family val="0"/>
          </rPr>
          <t xml:space="preserve">
Units per container are initially calculated automatically based on the Units per #10 Can. (a </t>
        </r>
        <r>
          <rPr>
            <sz val="8"/>
            <rFont val="Tahoma"/>
            <family val="2"/>
          </rPr>
          <t>#10 can = 0.75 gallons).</t>
        </r>
        <r>
          <rPr>
            <sz val="8"/>
            <rFont val="Tahoma"/>
            <family val="0"/>
          </rPr>
          <t xml:space="preserve">
These values can be edited as needed.
Enter number in stock for each item as needed.</t>
        </r>
      </text>
    </comment>
    <comment ref="O13" authorId="0">
      <text>
        <r>
          <rPr>
            <b/>
            <sz val="8"/>
            <rFont val="Tahoma"/>
            <family val="0"/>
          </rPr>
          <t>Family Total Goal:</t>
        </r>
        <r>
          <rPr>
            <sz val="8"/>
            <rFont val="Tahoma"/>
            <family val="0"/>
          </rPr>
          <t xml:space="preserve">
From </t>
        </r>
        <r>
          <rPr>
            <sz val="8"/>
            <rFont val="Tahoma"/>
            <family val="2"/>
          </rPr>
          <t>Goals &amp; Review Sheet.
Do not edit this column. Results are from Goals &amp; Review.</t>
        </r>
      </text>
    </comment>
    <comment ref="AC24" authorId="0">
      <text>
        <r>
          <rPr>
            <b/>
            <sz val="8"/>
            <rFont val="Tahoma"/>
            <family val="0"/>
          </rPr>
          <t xml:space="preserve">Price Per Unit- Bright Yellow: </t>
        </r>
        <r>
          <rPr>
            <i/>
            <sz val="8"/>
            <rFont val="Tahoma"/>
            <family val="2"/>
          </rPr>
          <t>Editable</t>
        </r>
        <r>
          <rPr>
            <b/>
            <sz val="8"/>
            <rFont val="Tahoma"/>
            <family val="0"/>
          </rPr>
          <t xml:space="preserve">
</t>
        </r>
        <r>
          <rPr>
            <sz val="8"/>
            <rFont val="Tahoma"/>
            <family val="2"/>
          </rPr>
          <t>Some known bulk prices per unit are entered. You may enter known or estimated prices as needed.</t>
        </r>
      </text>
    </comment>
    <comment ref="AC18" authorId="0">
      <text>
        <r>
          <rPr>
            <b/>
            <sz val="8"/>
            <rFont val="Tahoma"/>
            <family val="0"/>
          </rPr>
          <t xml:space="preserve">Price Per Unit: </t>
        </r>
        <r>
          <rPr>
            <i/>
            <sz val="8"/>
            <rFont val="Tahoma"/>
            <family val="2"/>
          </rPr>
          <t>Editable</t>
        </r>
        <r>
          <rPr>
            <sz val="8"/>
            <rFont val="Tahoma"/>
            <family val="0"/>
          </rPr>
          <t xml:space="preserve">
Some known bulk prices per unit are entered. You may enter known or estimated prices as needed.</t>
        </r>
      </text>
    </comment>
    <comment ref="I14" authorId="0">
      <text>
        <r>
          <rPr>
            <b/>
            <sz val="8"/>
            <rFont val="Tahoma"/>
            <family val="0"/>
          </rPr>
          <t xml:space="preserve">Grey Cells: </t>
        </r>
        <r>
          <rPr>
            <sz val="8"/>
            <rFont val="Tahoma"/>
            <family val="2"/>
          </rPr>
          <t>Non-Editable
Ignore</t>
        </r>
        <r>
          <rPr>
            <b/>
            <sz val="8"/>
            <rFont val="Tahoma"/>
            <family val="0"/>
          </rPr>
          <t>.</t>
        </r>
        <r>
          <rPr>
            <sz val="8"/>
            <rFont val="Tahoma"/>
            <family val="0"/>
          </rPr>
          <t xml:space="preserve">
</t>
        </r>
      </text>
    </comment>
    <comment ref="C8" authorId="0">
      <text>
        <r>
          <rPr>
            <b/>
            <sz val="8"/>
            <rFont val="Tahoma"/>
            <family val="0"/>
          </rPr>
          <t xml:space="preserve">Storage Item: </t>
        </r>
        <r>
          <rPr>
            <i/>
            <sz val="8"/>
            <rFont val="Tahoma"/>
            <family val="2"/>
          </rPr>
          <t>Editable</t>
        </r>
        <r>
          <rPr>
            <b/>
            <sz val="8"/>
            <rFont val="Tahoma"/>
            <family val="0"/>
          </rPr>
          <t xml:space="preserve">
</t>
        </r>
        <r>
          <rPr>
            <sz val="8"/>
            <rFont val="Tahoma"/>
            <family val="2"/>
          </rPr>
          <t>A common list of items are listed in each major category.  
These items be edited or changed to reflect your desired storage items. Just type over the existing text. Changes are automatically corrected throughout the program.</t>
        </r>
      </text>
    </comment>
    <comment ref="E8" authorId="0">
      <text>
        <r>
          <rPr>
            <b/>
            <sz val="8"/>
            <rFont val="Tahoma"/>
            <family val="0"/>
          </rPr>
          <t xml:space="preserve">Adult Goal Quantity: </t>
        </r>
        <r>
          <rPr>
            <i/>
            <sz val="8"/>
            <rFont val="Tahoma"/>
            <family val="2"/>
          </rPr>
          <t>Editable</t>
        </r>
        <r>
          <rPr>
            <b/>
            <sz val="8"/>
            <rFont val="Tahoma"/>
            <family val="0"/>
          </rPr>
          <t xml:space="preserve">
</t>
        </r>
        <r>
          <rPr>
            <sz val="8"/>
            <rFont val="Tahoma"/>
            <family val="2"/>
          </rPr>
          <t xml:space="preserve">Enter a Goal Amount you want per Adult Quantity for each item desired. (This reflects the amount required for one adult male). Items for which a goal is already entered indicated is a minimum recommended amount for that specific item.  
These numbers be edited or changed to reflect your desired storage items according to your familes tastes. Just type over the existing numbers. Increase the </t>
        </r>
        <r>
          <rPr>
            <i/>
            <sz val="8"/>
            <rFont val="Tahoma"/>
            <family val="2"/>
          </rPr>
          <t>Adult Goal Quantities</t>
        </r>
        <r>
          <rPr>
            <sz val="8"/>
            <rFont val="Tahoma"/>
            <family val="2"/>
          </rPr>
          <t xml:space="preserve">  until the total for that category is equal to or greater than the minimum Adult Quanity you selected in the </t>
        </r>
        <r>
          <rPr>
            <b/>
            <sz val="8"/>
            <rFont val="Tahoma"/>
            <family val="2"/>
          </rPr>
          <t>Storage Summary Sheet</t>
        </r>
        <r>
          <rPr>
            <sz val="8"/>
            <rFont val="Tahoma"/>
            <family val="2"/>
          </rPr>
          <t>. Changes are automatically corrected throughout the program.</t>
        </r>
      </text>
    </comment>
    <comment ref="AG24" authorId="0">
      <text>
        <r>
          <rPr>
            <b/>
            <sz val="8"/>
            <rFont val="Tahoma"/>
            <family val="0"/>
          </rPr>
          <t xml:space="preserve">Cost to Complete Goals: </t>
        </r>
        <r>
          <rPr>
            <i/>
            <sz val="8"/>
            <rFont val="Tahoma"/>
            <family val="2"/>
          </rPr>
          <t>Non-Editable</t>
        </r>
        <r>
          <rPr>
            <sz val="8"/>
            <rFont val="Tahoma"/>
            <family val="0"/>
          </rPr>
          <t xml:space="preserve">
Lists estimated price to accomplish 12, 6, and 3 month goal amounts for items, sub-categories, and major categories.</t>
        </r>
      </text>
    </comment>
    <comment ref="P6" authorId="0">
      <text>
        <r>
          <rPr>
            <b/>
            <sz val="8"/>
            <rFont val="Tahoma"/>
            <family val="0"/>
          </rPr>
          <t>In Inventory:</t>
        </r>
        <r>
          <rPr>
            <sz val="8"/>
            <rFont val="Tahoma"/>
            <family val="0"/>
          </rPr>
          <t xml:space="preserve">
</t>
        </r>
        <r>
          <rPr>
            <b/>
            <sz val="8"/>
            <rFont val="Tahoma"/>
            <family val="2"/>
          </rPr>
          <t>Orange cells</t>
        </r>
        <r>
          <rPr>
            <sz val="8"/>
            <rFont val="Tahoma"/>
            <family val="0"/>
          </rPr>
          <t xml:space="preserve"> are automatically calculated based on numbers entered on the right and are not editable.
</t>
        </r>
        <r>
          <rPr>
            <b/>
            <sz val="8"/>
            <rFont val="Tahoma"/>
            <family val="2"/>
          </rPr>
          <t>Bright Yellow cells</t>
        </r>
        <r>
          <rPr>
            <sz val="8"/>
            <rFont val="Tahoma"/>
            <family val="2"/>
          </rPr>
          <t xml:space="preserve"> in this column are editable for you to list the amount you have in inventory for certain items only.</t>
        </r>
      </text>
    </comment>
    <comment ref="M22" authorId="0">
      <text>
        <r>
          <rPr>
            <b/>
            <sz val="8"/>
            <rFont val="Tahoma"/>
            <family val="0"/>
          </rPr>
          <t xml:space="preserve">Storage Item, Units, Family Total Goal: </t>
        </r>
        <r>
          <rPr>
            <i/>
            <sz val="8"/>
            <rFont val="Tahoma"/>
            <family val="2"/>
          </rPr>
          <t>Non-Editable</t>
        </r>
        <r>
          <rPr>
            <b/>
            <i/>
            <sz val="8"/>
            <rFont val="Tahoma"/>
            <family val="2"/>
          </rPr>
          <t xml:space="preserve">
</t>
        </r>
        <r>
          <rPr>
            <sz val="8"/>
            <rFont val="Tahoma"/>
            <family val="2"/>
          </rPr>
          <t xml:space="preserve">These items are linked to the </t>
        </r>
        <r>
          <rPr>
            <i/>
            <sz val="8"/>
            <rFont val="Tahoma"/>
            <family val="2"/>
          </rPr>
          <t xml:space="preserve">Basic Goals Sheet </t>
        </r>
        <r>
          <rPr>
            <sz val="8"/>
            <rFont val="Tahoma"/>
            <family val="2"/>
          </rPr>
          <t xml:space="preserve">and are editable from there.  Changes made the  </t>
        </r>
        <r>
          <rPr>
            <i/>
            <sz val="8"/>
            <rFont val="Tahoma"/>
            <family val="2"/>
          </rPr>
          <t xml:space="preserve">Basic Goals Sheet </t>
        </r>
        <r>
          <rPr>
            <sz val="8"/>
            <rFont val="Tahoma"/>
            <family val="2"/>
          </rPr>
          <t>are automatically updated here.</t>
        </r>
      </text>
    </comment>
    <comment ref="P22" authorId="0">
      <text>
        <r>
          <rPr>
            <b/>
            <sz val="8"/>
            <rFont val="Tahoma"/>
            <family val="0"/>
          </rPr>
          <t>In Inventory:</t>
        </r>
        <r>
          <rPr>
            <sz val="8"/>
            <rFont val="Tahoma"/>
            <family val="0"/>
          </rPr>
          <t xml:space="preserve">
</t>
        </r>
        <r>
          <rPr>
            <b/>
            <sz val="8"/>
            <rFont val="Tahoma"/>
            <family val="2"/>
          </rPr>
          <t>Orange cells</t>
        </r>
        <r>
          <rPr>
            <sz val="8"/>
            <rFont val="Tahoma"/>
            <family val="0"/>
          </rPr>
          <t xml:space="preserve"> are automatically calculated based on numbers entered on the right and are not editable.
</t>
        </r>
        <r>
          <rPr>
            <b/>
            <sz val="8"/>
            <rFont val="Tahoma"/>
            <family val="2"/>
          </rPr>
          <t>Bright Yellow cells</t>
        </r>
        <r>
          <rPr>
            <sz val="8"/>
            <rFont val="Tahoma"/>
            <family val="2"/>
          </rPr>
          <t xml:space="preserve"> in this column are  editable for you to list the amount you have in inventory for certain items only.</t>
        </r>
      </text>
    </comment>
    <comment ref="R22" authorId="0">
      <text>
        <r>
          <rPr>
            <b/>
            <sz val="8"/>
            <rFont val="Tahoma"/>
            <family val="0"/>
          </rPr>
          <t>Light Blue &amp; Turquoise Cells:</t>
        </r>
        <r>
          <rPr>
            <sz val="8"/>
            <rFont val="Tahoma"/>
            <family val="2"/>
          </rPr>
          <t xml:space="preserve"> </t>
        </r>
        <r>
          <rPr>
            <i/>
            <sz val="8"/>
            <rFont val="Tahoma"/>
            <family val="2"/>
          </rPr>
          <t>Editable</t>
        </r>
        <r>
          <rPr>
            <sz val="8"/>
            <rFont val="Tahoma"/>
            <family val="0"/>
          </rPr>
          <t xml:space="preserve">
#10 cans and Pouches
Units per container for some items are already listed. Others can be added or changed as needed.
Enter number in stock for each item as needed.</t>
        </r>
      </text>
    </comment>
    <comment ref="U22" authorId="0">
      <text>
        <r>
          <rPr>
            <b/>
            <sz val="8"/>
            <rFont val="Tahoma"/>
            <family val="0"/>
          </rPr>
          <t>Sky Blue Cells:</t>
        </r>
        <r>
          <rPr>
            <sz val="8"/>
            <rFont val="Tahoma"/>
            <family val="2"/>
          </rPr>
          <t xml:space="preserve"> </t>
        </r>
        <r>
          <rPr>
            <i/>
            <sz val="8"/>
            <rFont val="Tahoma"/>
            <family val="2"/>
          </rPr>
          <t>Editable</t>
        </r>
        <r>
          <rPr>
            <sz val="8"/>
            <rFont val="Tahoma"/>
            <family val="0"/>
          </rPr>
          <t xml:space="preserve">
Units per container are initially calculated automatically based on the Units per #10 Can. (a </t>
        </r>
        <r>
          <rPr>
            <sz val="8"/>
            <rFont val="Tahoma"/>
            <family val="2"/>
          </rPr>
          <t>#10 can = 0.75 gallons).</t>
        </r>
        <r>
          <rPr>
            <sz val="8"/>
            <rFont val="Tahoma"/>
            <family val="0"/>
          </rPr>
          <t xml:space="preserve">
These values can be edited as needed.
Enter number in stock for each item as needed.</t>
        </r>
      </text>
    </comment>
    <comment ref="W22" authorId="0">
      <text>
        <r>
          <rPr>
            <b/>
            <sz val="8"/>
            <rFont val="Tahoma"/>
            <family val="0"/>
          </rPr>
          <t>Yellow Cells:</t>
        </r>
        <r>
          <rPr>
            <sz val="8"/>
            <rFont val="Tahoma"/>
            <family val="2"/>
          </rPr>
          <t xml:space="preserve"> </t>
        </r>
        <r>
          <rPr>
            <i/>
            <sz val="8"/>
            <rFont val="Tahoma"/>
            <family val="2"/>
          </rPr>
          <t>Editable</t>
        </r>
        <r>
          <rPr>
            <sz val="8"/>
            <rFont val="Tahoma"/>
            <family val="0"/>
          </rPr>
          <t xml:space="preserve">
List custom types of other containers you may use.</t>
        </r>
      </text>
    </comment>
    <comment ref="X22" authorId="0">
      <text>
        <r>
          <rPr>
            <b/>
            <sz val="8"/>
            <rFont val="Tahoma"/>
            <family val="0"/>
          </rPr>
          <t xml:space="preserve">Lavender Cells: </t>
        </r>
        <r>
          <rPr>
            <i/>
            <sz val="8"/>
            <rFont val="Tahoma"/>
            <family val="2"/>
          </rPr>
          <t>Editable</t>
        </r>
        <r>
          <rPr>
            <sz val="8"/>
            <rFont val="Tahoma"/>
            <family val="0"/>
          </rPr>
          <t xml:space="preserve">
Enter number of units per other (custom) container described in the yellow squares.
Also enter number in stock as needed.</t>
        </r>
      </text>
    </comment>
    <comment ref="I24" authorId="0">
      <text>
        <r>
          <rPr>
            <b/>
            <sz val="8"/>
            <rFont val="Tahoma"/>
            <family val="0"/>
          </rPr>
          <t xml:space="preserve">Still Needed: </t>
        </r>
        <r>
          <rPr>
            <i/>
            <sz val="8"/>
            <rFont val="Tahoma"/>
            <family val="2"/>
          </rPr>
          <t>Non-Editable</t>
        </r>
        <r>
          <rPr>
            <sz val="8"/>
            <rFont val="Tahoma"/>
            <family val="0"/>
          </rPr>
          <t xml:space="preserve">
These green squares on the right indicate the amount your family still needs for 12, 6, and 3 month periods of food storage.</t>
        </r>
      </text>
    </comment>
    <comment ref="Q8" authorId="0">
      <text>
        <r>
          <rPr>
            <b/>
            <sz val="8"/>
            <rFont val="Tahoma"/>
            <family val="0"/>
          </rPr>
          <t xml:space="preserve">Yellow Cells: </t>
        </r>
        <r>
          <rPr>
            <i/>
            <sz val="8"/>
            <rFont val="Tahoma"/>
            <family val="2"/>
          </rPr>
          <t>Editable</t>
        </r>
        <r>
          <rPr>
            <sz val="8"/>
            <rFont val="Tahoma"/>
            <family val="2"/>
          </rPr>
          <t xml:space="preserve">
Enter quantity of each size water containers that you have in storage.</t>
        </r>
        <r>
          <rPr>
            <sz val="8"/>
            <rFont val="Tahoma"/>
            <family val="0"/>
          </rPr>
          <t xml:space="preserve">
</t>
        </r>
      </text>
    </comment>
    <comment ref="Q12" authorId="0">
      <text>
        <r>
          <rPr>
            <b/>
            <sz val="8"/>
            <rFont val="Tahoma"/>
            <family val="0"/>
          </rPr>
          <t>Light Blue:</t>
        </r>
        <r>
          <rPr>
            <sz val="8"/>
            <rFont val="Tahoma"/>
            <family val="2"/>
          </rPr>
          <t xml:space="preserve"> </t>
        </r>
        <r>
          <rPr>
            <i/>
            <sz val="8"/>
            <rFont val="Tahoma"/>
            <family val="2"/>
          </rPr>
          <t xml:space="preserve">Editable
</t>
        </r>
        <r>
          <rPr>
            <sz val="8"/>
            <rFont val="Tahoma"/>
            <family val="2"/>
          </rPr>
          <t>Enter in expected units costs for containers still needed.</t>
        </r>
        <r>
          <rPr>
            <sz val="8"/>
            <rFont val="Tahoma"/>
            <family val="0"/>
          </rPr>
          <t xml:space="preserve">
</t>
        </r>
      </text>
    </comment>
    <comment ref="R24" authorId="0">
      <text>
        <r>
          <rPr>
            <b/>
            <sz val="8"/>
            <rFont val="Tahoma"/>
            <family val="0"/>
          </rPr>
          <t>Light Blue &amp; Turquoise Cells:</t>
        </r>
        <r>
          <rPr>
            <sz val="8"/>
            <rFont val="Tahoma"/>
            <family val="2"/>
          </rPr>
          <t xml:space="preserve"> </t>
        </r>
        <r>
          <rPr>
            <i/>
            <sz val="8"/>
            <rFont val="Tahoma"/>
            <family val="2"/>
          </rPr>
          <t>Editable</t>
        </r>
        <r>
          <rPr>
            <sz val="8"/>
            <rFont val="Tahoma"/>
            <family val="0"/>
          </rPr>
          <t xml:space="preserve">
#10 cans and Pouches
Units per container for some items are already listed. Others can be added or changed as needed.
Enter number in stock for each item as needed.</t>
        </r>
      </text>
    </comment>
    <comment ref="D8" authorId="0">
      <text>
        <r>
          <rPr>
            <b/>
            <sz val="8"/>
            <rFont val="Tahoma"/>
            <family val="0"/>
          </rPr>
          <t xml:space="preserve">Shelf Life: </t>
        </r>
        <r>
          <rPr>
            <i/>
            <sz val="8"/>
            <rFont val="Tahoma"/>
            <family val="2"/>
          </rPr>
          <t xml:space="preserve">Editable
</t>
        </r>
        <r>
          <rPr>
            <sz val="8"/>
            <rFont val="Tahoma"/>
            <family val="2"/>
          </rPr>
          <t>Enter approximate shelf life in months for each item.</t>
        </r>
        <r>
          <rPr>
            <sz val="8"/>
            <rFont val="Tahoma"/>
            <family val="0"/>
          </rPr>
          <t xml:space="preserve">
Known approximate shelf life's have already been entered. 
These numbers be edited or changed to reflect your desired storage items. Just type over the existing text. Changes are automatically corrected throughout the program.</t>
        </r>
      </text>
    </comment>
    <comment ref="G8" authorId="0">
      <text>
        <r>
          <rPr>
            <b/>
            <sz val="8"/>
            <rFont val="Tahoma"/>
            <family val="0"/>
          </rPr>
          <t>Family Total Goal:</t>
        </r>
        <r>
          <rPr>
            <sz val="8"/>
            <rFont val="Tahoma"/>
            <family val="2"/>
          </rPr>
          <t xml:space="preserve"> </t>
        </r>
        <r>
          <rPr>
            <i/>
            <sz val="8"/>
            <rFont val="Tahoma"/>
            <family val="2"/>
          </rPr>
          <t>Non-Editable</t>
        </r>
        <r>
          <rPr>
            <sz val="8"/>
            <rFont val="Tahoma"/>
            <family val="2"/>
          </rPr>
          <t xml:space="preserve">
A family total goal for each item, sub-category and major category is calculated by multiplying your </t>
        </r>
        <r>
          <rPr>
            <i/>
            <sz val="8"/>
            <rFont val="Tahoma"/>
            <family val="2"/>
          </rPr>
          <t xml:space="preserve">Family Factor </t>
        </r>
        <r>
          <rPr>
            <sz val="8"/>
            <rFont val="Tahoma"/>
            <family val="2"/>
          </rPr>
          <t>by the male adult quantity goal you set.</t>
        </r>
        <r>
          <rPr>
            <sz val="8"/>
            <rFont val="Tahoma"/>
            <family val="0"/>
          </rPr>
          <t xml:space="preserve">
</t>
        </r>
      </text>
    </comment>
    <comment ref="F8" authorId="0">
      <text>
        <r>
          <rPr>
            <b/>
            <sz val="8"/>
            <rFont val="Tahoma"/>
            <family val="0"/>
          </rPr>
          <t>Units:</t>
        </r>
        <r>
          <rPr>
            <i/>
            <sz val="8"/>
            <rFont val="Tahoma"/>
            <family val="2"/>
          </rPr>
          <t xml:space="preserve"> Non-Editable
</t>
        </r>
        <r>
          <rPr>
            <sz val="8"/>
            <rFont val="Tahoma"/>
            <family val="2"/>
          </rPr>
          <t>Common units are already given.</t>
        </r>
      </text>
    </comment>
    <comment ref="I8" authorId="0">
      <text>
        <r>
          <rPr>
            <b/>
            <sz val="8"/>
            <rFont val="Tahoma"/>
            <family val="0"/>
          </rPr>
          <t xml:space="preserve">Grey Cells: </t>
        </r>
        <r>
          <rPr>
            <sz val="8"/>
            <rFont val="Tahoma"/>
            <family val="2"/>
          </rPr>
          <t>Non-Editable
Ignore</t>
        </r>
        <r>
          <rPr>
            <b/>
            <sz val="8"/>
            <rFont val="Tahoma"/>
            <family val="0"/>
          </rPr>
          <t>.</t>
        </r>
        <r>
          <rPr>
            <sz val="8"/>
            <rFont val="Tahoma"/>
            <family val="0"/>
          </rPr>
          <t xml:space="preserve">
</t>
        </r>
      </text>
    </comment>
    <comment ref="Q11" authorId="0">
      <text>
        <r>
          <rPr>
            <b/>
            <sz val="8"/>
            <rFont val="Tahoma"/>
            <family val="0"/>
          </rPr>
          <t xml:space="preserve">Turquoise Cells: </t>
        </r>
        <r>
          <rPr>
            <i/>
            <sz val="8"/>
            <rFont val="Tahoma"/>
            <family val="2"/>
          </rPr>
          <t>Editable</t>
        </r>
        <r>
          <rPr>
            <b/>
            <sz val="8"/>
            <rFont val="Tahoma"/>
            <family val="0"/>
          </rPr>
          <t xml:space="preserve">
</t>
        </r>
        <r>
          <rPr>
            <sz val="8"/>
            <rFont val="Tahoma"/>
            <family val="2"/>
          </rPr>
          <t>Enter number of containers still needed to reach family goal.</t>
        </r>
        <r>
          <rPr>
            <b/>
            <sz val="8"/>
            <rFont val="Tahoma"/>
            <family val="0"/>
          </rPr>
          <t xml:space="preserve">
Light Blue Cells: </t>
        </r>
        <r>
          <rPr>
            <i/>
            <sz val="8"/>
            <rFont val="Tahoma"/>
            <family val="2"/>
          </rPr>
          <t>Editable</t>
        </r>
        <r>
          <rPr>
            <b/>
            <sz val="8"/>
            <rFont val="Tahoma"/>
            <family val="0"/>
          </rPr>
          <t xml:space="preserve">
</t>
        </r>
        <r>
          <rPr>
            <sz val="8"/>
            <rFont val="Tahoma"/>
            <family val="2"/>
          </rPr>
          <t>Enter unit costs for containers still needed</t>
        </r>
        <r>
          <rPr>
            <b/>
            <sz val="8"/>
            <rFont val="Tahoma"/>
            <family val="0"/>
          </rPr>
          <t xml:space="preserve">
</t>
        </r>
      </text>
    </comment>
    <comment ref="C6" authorId="0">
      <text>
        <r>
          <rPr>
            <b/>
            <sz val="8"/>
            <rFont val="Tahoma"/>
            <family val="0"/>
          </rPr>
          <t xml:space="preserve">Storage Item: </t>
        </r>
        <r>
          <rPr>
            <i/>
            <sz val="8"/>
            <rFont val="Tahoma"/>
            <family val="2"/>
          </rPr>
          <t>Editable</t>
        </r>
        <r>
          <rPr>
            <b/>
            <sz val="8"/>
            <rFont val="Tahoma"/>
            <family val="0"/>
          </rPr>
          <t xml:space="preserve">
</t>
        </r>
        <r>
          <rPr>
            <sz val="8"/>
            <rFont val="Tahoma"/>
            <family val="2"/>
          </rPr>
          <t>A common list of items are listed in each major category.  
These items be edited or changed to reflect your desired storage items. Just type over the existing text. Changes are automatically corrected throughout the program.</t>
        </r>
      </text>
    </comment>
    <comment ref="D6" authorId="0">
      <text>
        <r>
          <rPr>
            <b/>
            <sz val="8"/>
            <rFont val="Tahoma"/>
            <family val="0"/>
          </rPr>
          <t xml:space="preserve">Shelf Life: </t>
        </r>
        <r>
          <rPr>
            <i/>
            <sz val="8"/>
            <rFont val="Tahoma"/>
            <family val="2"/>
          </rPr>
          <t xml:space="preserve">Editable
</t>
        </r>
        <r>
          <rPr>
            <sz val="8"/>
            <rFont val="Tahoma"/>
            <family val="2"/>
          </rPr>
          <t>Enter approximate shelf life in months for each item.</t>
        </r>
        <r>
          <rPr>
            <sz val="8"/>
            <rFont val="Tahoma"/>
            <family val="0"/>
          </rPr>
          <t xml:space="preserve">
Known approximate shelf life's have already been entered. 
These numbers be edited or changed to reflect your desired storage items. Just type over the existing text. Changes are automatically corrected throughout the program.</t>
        </r>
      </text>
    </comment>
    <comment ref="E6" authorId="0">
      <text>
        <r>
          <rPr>
            <b/>
            <sz val="8"/>
            <rFont val="Tahoma"/>
            <family val="0"/>
          </rPr>
          <t xml:space="preserve">Adult Goal Quantity: </t>
        </r>
        <r>
          <rPr>
            <i/>
            <sz val="8"/>
            <rFont val="Tahoma"/>
            <family val="2"/>
          </rPr>
          <t>Editable</t>
        </r>
        <r>
          <rPr>
            <b/>
            <sz val="8"/>
            <rFont val="Tahoma"/>
            <family val="0"/>
          </rPr>
          <t xml:space="preserve">
</t>
        </r>
        <r>
          <rPr>
            <sz val="8"/>
            <rFont val="Tahoma"/>
            <family val="2"/>
          </rPr>
          <t xml:space="preserve">Enter a Goal Amount you want per Adult Quantity for each item desired. (This reflects the amount required for one adult male). Items for which a goal is already entered indicated is a minimum recommended amount for that specific item.  
These numbers be edited or changed to reflect your desired storage items according to your familes tastes. Just type over the existing numbers. Increase the </t>
        </r>
        <r>
          <rPr>
            <i/>
            <sz val="8"/>
            <rFont val="Tahoma"/>
            <family val="2"/>
          </rPr>
          <t>Adult Goal Quantities</t>
        </r>
        <r>
          <rPr>
            <sz val="8"/>
            <rFont val="Tahoma"/>
            <family val="2"/>
          </rPr>
          <t xml:space="preserve">  until the total for that category is equal to or greater than the minimum Adult Quanity you selected in the </t>
        </r>
        <r>
          <rPr>
            <b/>
            <sz val="8"/>
            <rFont val="Tahoma"/>
            <family val="2"/>
          </rPr>
          <t>Storage Summary Sheet</t>
        </r>
        <r>
          <rPr>
            <sz val="8"/>
            <rFont val="Tahoma"/>
            <family val="2"/>
          </rPr>
          <t>. Changes are automatically corrected throughout the program.</t>
        </r>
      </text>
    </comment>
    <comment ref="F6" authorId="0">
      <text>
        <r>
          <rPr>
            <b/>
            <sz val="8"/>
            <rFont val="Tahoma"/>
            <family val="0"/>
          </rPr>
          <t>Units:</t>
        </r>
        <r>
          <rPr>
            <i/>
            <sz val="8"/>
            <rFont val="Tahoma"/>
            <family val="2"/>
          </rPr>
          <t xml:space="preserve"> Non-Editable
</t>
        </r>
        <r>
          <rPr>
            <sz val="8"/>
            <rFont val="Tahoma"/>
            <family val="2"/>
          </rPr>
          <t>Common units are already given.</t>
        </r>
      </text>
    </comment>
    <comment ref="G6" authorId="0">
      <text>
        <r>
          <rPr>
            <b/>
            <sz val="8"/>
            <rFont val="Tahoma"/>
            <family val="0"/>
          </rPr>
          <t>Family Total Goal:</t>
        </r>
        <r>
          <rPr>
            <sz val="8"/>
            <rFont val="Tahoma"/>
            <family val="2"/>
          </rPr>
          <t xml:space="preserve"> </t>
        </r>
        <r>
          <rPr>
            <i/>
            <sz val="8"/>
            <rFont val="Tahoma"/>
            <family val="2"/>
          </rPr>
          <t>Non-Editable</t>
        </r>
        <r>
          <rPr>
            <sz val="8"/>
            <rFont val="Tahoma"/>
            <family val="2"/>
          </rPr>
          <t xml:space="preserve">
A family total goal for each item, sub-category and major category is calculated by multiplying your </t>
        </r>
        <r>
          <rPr>
            <i/>
            <sz val="8"/>
            <rFont val="Tahoma"/>
            <family val="2"/>
          </rPr>
          <t xml:space="preserve">Family Factor </t>
        </r>
        <r>
          <rPr>
            <sz val="8"/>
            <rFont val="Tahoma"/>
            <family val="2"/>
          </rPr>
          <t>by the male adult quantity goal you set.</t>
        </r>
        <r>
          <rPr>
            <sz val="8"/>
            <rFont val="Tahoma"/>
            <family val="0"/>
          </rPr>
          <t xml:space="preserve">
</t>
        </r>
      </text>
    </comment>
    <comment ref="H6" authorId="0">
      <text>
        <r>
          <rPr>
            <b/>
            <sz val="8"/>
            <rFont val="Tahoma"/>
            <family val="0"/>
          </rPr>
          <t xml:space="preserve">In Inventory: </t>
        </r>
        <r>
          <rPr>
            <i/>
            <sz val="8"/>
            <rFont val="Tahoma"/>
            <family val="2"/>
          </rPr>
          <t>Non-Editable</t>
        </r>
        <r>
          <rPr>
            <b/>
            <sz val="8"/>
            <rFont val="Tahoma"/>
            <family val="0"/>
          </rPr>
          <t xml:space="preserve">
</t>
        </r>
        <r>
          <rPr>
            <sz val="8"/>
            <rFont val="Tahoma"/>
            <family val="2"/>
          </rPr>
          <t>Indicates total amounts you listed in the inventory view.</t>
        </r>
      </text>
    </comment>
    <comment ref="C22" authorId="0">
      <text>
        <r>
          <rPr>
            <b/>
            <sz val="8"/>
            <rFont val="Tahoma"/>
            <family val="0"/>
          </rPr>
          <t xml:space="preserve">Storage Item: </t>
        </r>
        <r>
          <rPr>
            <i/>
            <sz val="8"/>
            <rFont val="Tahoma"/>
            <family val="2"/>
          </rPr>
          <t>Editable</t>
        </r>
        <r>
          <rPr>
            <b/>
            <sz val="8"/>
            <rFont val="Tahoma"/>
            <family val="0"/>
          </rPr>
          <t xml:space="preserve">
</t>
        </r>
        <r>
          <rPr>
            <sz val="8"/>
            <rFont val="Tahoma"/>
            <family val="2"/>
          </rPr>
          <t>A common list of items are listed in each major category.  
These items be edited or changed to reflect your desired storage items. Just type over the existing text. Changes are automatically corrected throughout the program.</t>
        </r>
      </text>
    </comment>
    <comment ref="D22" authorId="0">
      <text>
        <r>
          <rPr>
            <b/>
            <sz val="8"/>
            <rFont val="Tahoma"/>
            <family val="0"/>
          </rPr>
          <t xml:space="preserve">Shelf Life: </t>
        </r>
        <r>
          <rPr>
            <i/>
            <sz val="8"/>
            <rFont val="Tahoma"/>
            <family val="2"/>
          </rPr>
          <t xml:space="preserve">Editable
</t>
        </r>
        <r>
          <rPr>
            <sz val="8"/>
            <rFont val="Tahoma"/>
            <family val="2"/>
          </rPr>
          <t>Enter approximate shelf life in months for each item.</t>
        </r>
        <r>
          <rPr>
            <sz val="8"/>
            <rFont val="Tahoma"/>
            <family val="0"/>
          </rPr>
          <t xml:space="preserve">
Known approximate shelf life's have already been entered. 
These numbers be edited or changed to reflect your desired storage items. Just type over the existing text. Changes are automatically corrected throughout the program.</t>
        </r>
      </text>
    </comment>
    <comment ref="E22" authorId="0">
      <text>
        <r>
          <rPr>
            <b/>
            <sz val="8"/>
            <rFont val="Tahoma"/>
            <family val="0"/>
          </rPr>
          <t xml:space="preserve">Adult Goal Quantity: </t>
        </r>
        <r>
          <rPr>
            <i/>
            <sz val="8"/>
            <rFont val="Tahoma"/>
            <family val="2"/>
          </rPr>
          <t>Editable</t>
        </r>
        <r>
          <rPr>
            <b/>
            <sz val="8"/>
            <rFont val="Tahoma"/>
            <family val="0"/>
          </rPr>
          <t xml:space="preserve">
</t>
        </r>
        <r>
          <rPr>
            <sz val="8"/>
            <rFont val="Tahoma"/>
            <family val="2"/>
          </rPr>
          <t xml:space="preserve">Enter a Goal Amount you want per Adult Quantity for each item desired. (This reflects the amount required for one adult male). Items for which a goal is already entered indicated is a minimum recommended amount for that specific item.  
These numbers be edited or changed to reflect your desired storage items according to your familes tastes. Just type over the existing numbers. Increase the </t>
        </r>
        <r>
          <rPr>
            <i/>
            <sz val="8"/>
            <rFont val="Tahoma"/>
            <family val="2"/>
          </rPr>
          <t>Adult Goal Quantities</t>
        </r>
        <r>
          <rPr>
            <sz val="8"/>
            <rFont val="Tahoma"/>
            <family val="2"/>
          </rPr>
          <t xml:space="preserve">  until the total for that category is equal to or greater than the minimum Adult Quanity you selected in the </t>
        </r>
        <r>
          <rPr>
            <b/>
            <sz val="8"/>
            <rFont val="Tahoma"/>
            <family val="2"/>
          </rPr>
          <t>Storage Summary Sheet</t>
        </r>
        <r>
          <rPr>
            <sz val="8"/>
            <rFont val="Tahoma"/>
            <family val="2"/>
          </rPr>
          <t>. Changes are automatically corrected throughout the program.</t>
        </r>
      </text>
    </comment>
    <comment ref="F22" authorId="0">
      <text>
        <r>
          <rPr>
            <b/>
            <sz val="8"/>
            <rFont val="Tahoma"/>
            <family val="0"/>
          </rPr>
          <t>Units:</t>
        </r>
        <r>
          <rPr>
            <i/>
            <sz val="8"/>
            <rFont val="Tahoma"/>
            <family val="2"/>
          </rPr>
          <t xml:space="preserve"> Non-Editable
</t>
        </r>
        <r>
          <rPr>
            <sz val="8"/>
            <rFont val="Tahoma"/>
            <family val="2"/>
          </rPr>
          <t>Common units are already given.</t>
        </r>
      </text>
    </comment>
    <comment ref="G22" authorId="0">
      <text>
        <r>
          <rPr>
            <b/>
            <sz val="8"/>
            <rFont val="Tahoma"/>
            <family val="0"/>
          </rPr>
          <t>Family Total Goal:</t>
        </r>
        <r>
          <rPr>
            <sz val="8"/>
            <rFont val="Tahoma"/>
            <family val="2"/>
          </rPr>
          <t xml:space="preserve"> </t>
        </r>
        <r>
          <rPr>
            <i/>
            <sz val="8"/>
            <rFont val="Tahoma"/>
            <family val="2"/>
          </rPr>
          <t>Non-Editable</t>
        </r>
        <r>
          <rPr>
            <sz val="8"/>
            <rFont val="Tahoma"/>
            <family val="2"/>
          </rPr>
          <t xml:space="preserve">
A family total goal for each item, sub-category and major category is calculated by multiplying your </t>
        </r>
        <r>
          <rPr>
            <i/>
            <sz val="8"/>
            <rFont val="Tahoma"/>
            <family val="2"/>
          </rPr>
          <t xml:space="preserve">Family Factor </t>
        </r>
        <r>
          <rPr>
            <sz val="8"/>
            <rFont val="Tahoma"/>
            <family val="2"/>
          </rPr>
          <t>by the male adult quantity goal you set.</t>
        </r>
        <r>
          <rPr>
            <sz val="8"/>
            <rFont val="Tahoma"/>
            <family val="0"/>
          </rPr>
          <t xml:space="preserve">
</t>
        </r>
      </text>
    </comment>
    <comment ref="H22" authorId="0">
      <text>
        <r>
          <rPr>
            <b/>
            <sz val="8"/>
            <rFont val="Tahoma"/>
            <family val="0"/>
          </rPr>
          <t xml:space="preserve">In Inventory: </t>
        </r>
        <r>
          <rPr>
            <i/>
            <sz val="8"/>
            <rFont val="Tahoma"/>
            <family val="2"/>
          </rPr>
          <t>Non-Editable</t>
        </r>
        <r>
          <rPr>
            <b/>
            <sz val="8"/>
            <rFont val="Tahoma"/>
            <family val="0"/>
          </rPr>
          <t xml:space="preserve">
</t>
        </r>
        <r>
          <rPr>
            <sz val="8"/>
            <rFont val="Tahoma"/>
            <family val="2"/>
          </rPr>
          <t>Indicates total amounts you listed in the inventory view.</t>
        </r>
      </text>
    </comment>
    <comment ref="C24" authorId="0">
      <text>
        <r>
          <rPr>
            <b/>
            <sz val="8"/>
            <rFont val="Tahoma"/>
            <family val="0"/>
          </rPr>
          <t xml:space="preserve">Storage Item: </t>
        </r>
        <r>
          <rPr>
            <i/>
            <sz val="8"/>
            <rFont val="Tahoma"/>
            <family val="2"/>
          </rPr>
          <t>Editable</t>
        </r>
        <r>
          <rPr>
            <b/>
            <sz val="8"/>
            <rFont val="Tahoma"/>
            <family val="0"/>
          </rPr>
          <t xml:space="preserve">
</t>
        </r>
        <r>
          <rPr>
            <sz val="8"/>
            <rFont val="Tahoma"/>
            <family val="2"/>
          </rPr>
          <t>A common list of items are listed in each major category.  
These items be edited or changed to reflect your desired storage items. Just type over the existing text. Changes are automatically corrected throughout the program.</t>
        </r>
      </text>
    </comment>
    <comment ref="D24" authorId="0">
      <text>
        <r>
          <rPr>
            <b/>
            <sz val="8"/>
            <rFont val="Tahoma"/>
            <family val="0"/>
          </rPr>
          <t xml:space="preserve">Shelf Life: </t>
        </r>
        <r>
          <rPr>
            <i/>
            <sz val="8"/>
            <rFont val="Tahoma"/>
            <family val="2"/>
          </rPr>
          <t xml:space="preserve">Editable
</t>
        </r>
        <r>
          <rPr>
            <sz val="8"/>
            <rFont val="Tahoma"/>
            <family val="2"/>
          </rPr>
          <t>Enter approximate shelf life in months for each item.</t>
        </r>
        <r>
          <rPr>
            <sz val="8"/>
            <rFont val="Tahoma"/>
            <family val="0"/>
          </rPr>
          <t xml:space="preserve">
Known approximate shelf life's have already been entered. 
These numbers be edited or changed to reflect your desired storage items. Just type over the existing text. Changes are automatically corrected throughout the program.</t>
        </r>
      </text>
    </comment>
    <comment ref="E24" authorId="0">
      <text>
        <r>
          <rPr>
            <b/>
            <sz val="8"/>
            <rFont val="Tahoma"/>
            <family val="0"/>
          </rPr>
          <t xml:space="preserve">Adult Goal Quantity: </t>
        </r>
        <r>
          <rPr>
            <i/>
            <sz val="8"/>
            <rFont val="Tahoma"/>
            <family val="2"/>
          </rPr>
          <t>Editable</t>
        </r>
        <r>
          <rPr>
            <b/>
            <sz val="8"/>
            <rFont val="Tahoma"/>
            <family val="0"/>
          </rPr>
          <t xml:space="preserve">
</t>
        </r>
        <r>
          <rPr>
            <sz val="8"/>
            <rFont val="Tahoma"/>
            <family val="2"/>
          </rPr>
          <t xml:space="preserve">Enter a Goal Amount you want per Adult Quantity for each item desired. (This reflects the amount required for one adult male). Items for which a goal is already entered indicated is a minimum recommended amount for that specific item.  
These numbers be edited or changed to reflect your desired storage items according to your familes tastes. Just type over the existing numbers. Increase the </t>
        </r>
        <r>
          <rPr>
            <i/>
            <sz val="8"/>
            <rFont val="Tahoma"/>
            <family val="2"/>
          </rPr>
          <t>Adult Goal Quantities</t>
        </r>
        <r>
          <rPr>
            <sz val="8"/>
            <rFont val="Tahoma"/>
            <family val="2"/>
          </rPr>
          <t xml:space="preserve">  until the total for that category is equal to or greater than the minimum Adult Quanity you selected in the </t>
        </r>
        <r>
          <rPr>
            <b/>
            <sz val="8"/>
            <rFont val="Tahoma"/>
            <family val="2"/>
          </rPr>
          <t>Storage Summary Sheet</t>
        </r>
        <r>
          <rPr>
            <sz val="8"/>
            <rFont val="Tahoma"/>
            <family val="2"/>
          </rPr>
          <t>. Changes are automatically corrected throughout the program.</t>
        </r>
      </text>
    </comment>
    <comment ref="F24" authorId="0">
      <text>
        <r>
          <rPr>
            <b/>
            <sz val="8"/>
            <rFont val="Tahoma"/>
            <family val="0"/>
          </rPr>
          <t>Units:</t>
        </r>
        <r>
          <rPr>
            <i/>
            <sz val="8"/>
            <rFont val="Tahoma"/>
            <family val="2"/>
          </rPr>
          <t xml:space="preserve"> Non-Editable
</t>
        </r>
        <r>
          <rPr>
            <sz val="8"/>
            <rFont val="Tahoma"/>
            <family val="2"/>
          </rPr>
          <t>Common units are already given.</t>
        </r>
      </text>
    </comment>
    <comment ref="G24" authorId="0">
      <text>
        <r>
          <rPr>
            <b/>
            <sz val="8"/>
            <rFont val="Tahoma"/>
            <family val="0"/>
          </rPr>
          <t>Family Total Goal:</t>
        </r>
        <r>
          <rPr>
            <sz val="8"/>
            <rFont val="Tahoma"/>
            <family val="2"/>
          </rPr>
          <t xml:space="preserve"> </t>
        </r>
        <r>
          <rPr>
            <i/>
            <sz val="8"/>
            <rFont val="Tahoma"/>
            <family val="2"/>
          </rPr>
          <t>Non-Editable</t>
        </r>
        <r>
          <rPr>
            <sz val="8"/>
            <rFont val="Tahoma"/>
            <family val="2"/>
          </rPr>
          <t xml:space="preserve">
A family total goal for each item, sub-category and major category is calculated by multiplying your </t>
        </r>
        <r>
          <rPr>
            <i/>
            <sz val="8"/>
            <rFont val="Tahoma"/>
            <family val="2"/>
          </rPr>
          <t xml:space="preserve">Family Factor </t>
        </r>
        <r>
          <rPr>
            <sz val="8"/>
            <rFont val="Tahoma"/>
            <family val="2"/>
          </rPr>
          <t>by the male adult quantity goal you set.</t>
        </r>
        <r>
          <rPr>
            <sz val="8"/>
            <rFont val="Tahoma"/>
            <family val="0"/>
          </rPr>
          <t xml:space="preserve">
</t>
        </r>
      </text>
    </comment>
    <comment ref="H24" authorId="0">
      <text>
        <r>
          <rPr>
            <b/>
            <sz val="8"/>
            <rFont val="Tahoma"/>
            <family val="0"/>
          </rPr>
          <t xml:space="preserve">In Inventory: </t>
        </r>
        <r>
          <rPr>
            <i/>
            <sz val="8"/>
            <rFont val="Tahoma"/>
            <family val="2"/>
          </rPr>
          <t>Non-Editable</t>
        </r>
        <r>
          <rPr>
            <b/>
            <sz val="8"/>
            <rFont val="Tahoma"/>
            <family val="0"/>
          </rPr>
          <t xml:space="preserve">
</t>
        </r>
        <r>
          <rPr>
            <sz val="8"/>
            <rFont val="Tahoma"/>
            <family val="2"/>
          </rPr>
          <t>Indicates total amounts you listed in the inventory view.</t>
        </r>
      </text>
    </comment>
    <comment ref="I22" authorId="0">
      <text>
        <r>
          <rPr>
            <b/>
            <sz val="8"/>
            <rFont val="Tahoma"/>
            <family val="0"/>
          </rPr>
          <t xml:space="preserve">Still Needed: </t>
        </r>
        <r>
          <rPr>
            <i/>
            <sz val="8"/>
            <rFont val="Tahoma"/>
            <family val="2"/>
          </rPr>
          <t>Non-Editable</t>
        </r>
        <r>
          <rPr>
            <sz val="8"/>
            <rFont val="Tahoma"/>
            <family val="0"/>
          </rPr>
          <t xml:space="preserve">
These green squares on the right indicate the amount your family still needs for 12, 6, and 3 month periods of food storage.</t>
        </r>
      </text>
    </comment>
    <comment ref="L24" authorId="0">
      <text>
        <r>
          <rPr>
            <b/>
            <sz val="8"/>
            <rFont val="Tahoma"/>
            <family val="0"/>
          </rPr>
          <t xml:space="preserve">Minimum Use Rate: </t>
        </r>
        <r>
          <rPr>
            <i/>
            <sz val="8"/>
            <rFont val="Tahoma"/>
            <family val="2"/>
          </rPr>
          <t xml:space="preserve">Non-Editable
</t>
        </r>
        <r>
          <rPr>
            <sz val="8"/>
            <rFont val="Tahoma"/>
            <family val="2"/>
          </rPr>
          <t>Describes how much of your current inventory you must use per month to avoid spoiling. (inventory/shelf life) This is based on the Shelf Life valid entered in the cells to the left.</t>
        </r>
      </text>
    </comment>
    <comment ref="L22" authorId="0">
      <text>
        <r>
          <rPr>
            <b/>
            <sz val="8"/>
            <rFont val="Tahoma"/>
            <family val="0"/>
          </rPr>
          <t xml:space="preserve">Minimum Use Rate: </t>
        </r>
        <r>
          <rPr>
            <i/>
            <sz val="8"/>
            <rFont val="Tahoma"/>
            <family val="2"/>
          </rPr>
          <t xml:space="preserve">Non-Editable
</t>
        </r>
        <r>
          <rPr>
            <sz val="8"/>
            <rFont val="Tahoma"/>
            <family val="2"/>
          </rPr>
          <t>Describes how much of your current inventory you must use per month to avoid spoiling. (inventory/shelf life) This is based on the Shelf Life valid entered in the cells to the left.</t>
        </r>
      </text>
    </comment>
    <comment ref="C31" authorId="0">
      <text>
        <r>
          <rPr>
            <b/>
            <sz val="8"/>
            <rFont val="Tahoma"/>
            <family val="0"/>
          </rPr>
          <t>Sub Category Total:</t>
        </r>
        <r>
          <rPr>
            <sz val="8"/>
            <rFont val="Tahoma"/>
            <family val="0"/>
          </rPr>
          <t xml:space="preserve">
</t>
        </r>
        <r>
          <rPr>
            <i/>
            <sz val="8"/>
            <rFont val="Tahoma"/>
            <family val="2"/>
          </rPr>
          <t>Non-Editable</t>
        </r>
      </text>
    </comment>
    <comment ref="E31" authorId="0">
      <text>
        <r>
          <rPr>
            <b/>
            <sz val="8"/>
            <rFont val="Tahoma"/>
            <family val="0"/>
          </rPr>
          <t>Adult Goal Quantity for Sub-Category:</t>
        </r>
        <r>
          <rPr>
            <sz val="8"/>
            <rFont val="Tahoma"/>
            <family val="2"/>
          </rPr>
          <t xml:space="preserve"> </t>
        </r>
        <r>
          <rPr>
            <i/>
            <sz val="8"/>
            <rFont val="Tahoma"/>
            <family val="2"/>
          </rPr>
          <t>Non-Editable</t>
        </r>
        <r>
          <rPr>
            <sz val="8"/>
            <rFont val="Tahoma"/>
            <family val="0"/>
          </rPr>
          <t xml:space="preserve">
</t>
        </r>
      </text>
    </comment>
    <comment ref="G31" authorId="0">
      <text>
        <r>
          <rPr>
            <b/>
            <sz val="8"/>
            <rFont val="Tahoma"/>
            <family val="0"/>
          </rPr>
          <t>Total Family Goal for Sub-Category:</t>
        </r>
        <r>
          <rPr>
            <sz val="8"/>
            <rFont val="Tahoma"/>
            <family val="2"/>
          </rPr>
          <t xml:space="preserve"> </t>
        </r>
        <r>
          <rPr>
            <i/>
            <sz val="8"/>
            <rFont val="Tahoma"/>
            <family val="2"/>
          </rPr>
          <t>Non-Editable</t>
        </r>
        <r>
          <rPr>
            <sz val="8"/>
            <rFont val="Tahoma"/>
            <family val="0"/>
          </rPr>
          <t xml:space="preserve">
</t>
        </r>
      </text>
    </comment>
    <comment ref="H31" authorId="0">
      <text>
        <r>
          <rPr>
            <b/>
            <sz val="8"/>
            <rFont val="Tahoma"/>
            <family val="0"/>
          </rPr>
          <t xml:space="preserve">Total Subcategory in In Inventory: </t>
        </r>
        <r>
          <rPr>
            <i/>
            <sz val="8"/>
            <rFont val="Tahoma"/>
            <family val="2"/>
          </rPr>
          <t>Non-Editable</t>
        </r>
      </text>
    </comment>
    <comment ref="C12" authorId="0">
      <text>
        <r>
          <rPr>
            <b/>
            <sz val="8"/>
            <rFont val="Tahoma"/>
            <family val="0"/>
          </rPr>
          <t>Sub Category Total:</t>
        </r>
        <r>
          <rPr>
            <sz val="8"/>
            <rFont val="Tahoma"/>
            <family val="0"/>
          </rPr>
          <t xml:space="preserve">
</t>
        </r>
        <r>
          <rPr>
            <i/>
            <sz val="8"/>
            <rFont val="Tahoma"/>
            <family val="2"/>
          </rPr>
          <t>Non-Editable</t>
        </r>
      </text>
    </comment>
    <comment ref="E12" authorId="0">
      <text>
        <r>
          <rPr>
            <b/>
            <sz val="8"/>
            <rFont val="Tahoma"/>
            <family val="0"/>
          </rPr>
          <t>Adult Goal Quantity for Sub-Category:</t>
        </r>
        <r>
          <rPr>
            <sz val="8"/>
            <rFont val="Tahoma"/>
            <family val="2"/>
          </rPr>
          <t xml:space="preserve"> </t>
        </r>
        <r>
          <rPr>
            <i/>
            <sz val="8"/>
            <rFont val="Tahoma"/>
            <family val="2"/>
          </rPr>
          <t>Non-Editable</t>
        </r>
        <r>
          <rPr>
            <sz val="8"/>
            <rFont val="Tahoma"/>
            <family val="0"/>
          </rPr>
          <t xml:space="preserve">
</t>
        </r>
      </text>
    </comment>
    <comment ref="G12" authorId="0">
      <text>
        <r>
          <rPr>
            <b/>
            <sz val="8"/>
            <rFont val="Tahoma"/>
            <family val="0"/>
          </rPr>
          <t>Total Family Goal for Subcategory:</t>
        </r>
        <r>
          <rPr>
            <sz val="8"/>
            <rFont val="Tahoma"/>
            <family val="2"/>
          </rPr>
          <t xml:space="preserve"> </t>
        </r>
        <r>
          <rPr>
            <i/>
            <sz val="8"/>
            <rFont val="Tahoma"/>
            <family val="2"/>
          </rPr>
          <t>Non-Editable</t>
        </r>
        <r>
          <rPr>
            <sz val="8"/>
            <rFont val="Tahoma"/>
            <family val="0"/>
          </rPr>
          <t xml:space="preserve">
</t>
        </r>
      </text>
    </comment>
    <comment ref="H12" authorId="0">
      <text>
        <r>
          <rPr>
            <b/>
            <sz val="8"/>
            <rFont val="Tahoma"/>
            <family val="0"/>
          </rPr>
          <t xml:space="preserve">Total Subcategory in In Inventory: </t>
        </r>
        <r>
          <rPr>
            <i/>
            <sz val="8"/>
            <rFont val="Tahoma"/>
            <family val="2"/>
          </rPr>
          <t>Non-Editable</t>
        </r>
      </text>
    </comment>
    <comment ref="C65" authorId="0">
      <text>
        <r>
          <rPr>
            <b/>
            <sz val="8"/>
            <rFont val="Tahoma"/>
            <family val="0"/>
          </rPr>
          <t>Major Category Total:</t>
        </r>
        <r>
          <rPr>
            <sz val="8"/>
            <rFont val="Tahoma"/>
            <family val="0"/>
          </rPr>
          <t xml:space="preserve">
</t>
        </r>
        <r>
          <rPr>
            <i/>
            <sz val="8"/>
            <rFont val="Tahoma"/>
            <family val="2"/>
          </rPr>
          <t>Non-Editable</t>
        </r>
      </text>
    </comment>
    <comment ref="E65" authorId="0">
      <text>
        <r>
          <rPr>
            <b/>
            <sz val="8"/>
            <rFont val="Tahoma"/>
            <family val="0"/>
          </rPr>
          <t>Adult Goal Quantity for Major Category:</t>
        </r>
        <r>
          <rPr>
            <sz val="8"/>
            <rFont val="Tahoma"/>
            <family val="2"/>
          </rPr>
          <t xml:space="preserve"> </t>
        </r>
        <r>
          <rPr>
            <i/>
            <sz val="8"/>
            <rFont val="Tahoma"/>
            <family val="2"/>
          </rPr>
          <t>Non-Editable</t>
        </r>
      </text>
    </comment>
    <comment ref="G65" authorId="0">
      <text>
        <r>
          <rPr>
            <b/>
            <sz val="8"/>
            <rFont val="Tahoma"/>
            <family val="0"/>
          </rPr>
          <t>Total Family Goal for Major Category:</t>
        </r>
        <r>
          <rPr>
            <sz val="8"/>
            <rFont val="Tahoma"/>
            <family val="2"/>
          </rPr>
          <t xml:space="preserve"> </t>
        </r>
        <r>
          <rPr>
            <i/>
            <sz val="8"/>
            <rFont val="Tahoma"/>
            <family val="2"/>
          </rPr>
          <t>Non-Editable</t>
        </r>
        <r>
          <rPr>
            <sz val="8"/>
            <rFont val="Tahoma"/>
            <family val="0"/>
          </rPr>
          <t xml:space="preserve">
</t>
        </r>
      </text>
    </comment>
    <comment ref="H65" authorId="0">
      <text>
        <r>
          <rPr>
            <b/>
            <sz val="8"/>
            <rFont val="Tahoma"/>
            <family val="0"/>
          </rPr>
          <t xml:space="preserve">Total Subcategory in In Inventory: </t>
        </r>
        <r>
          <rPr>
            <i/>
            <sz val="8"/>
            <rFont val="Tahoma"/>
            <family val="2"/>
          </rPr>
          <t>Non-Editable</t>
        </r>
      </text>
    </comment>
    <comment ref="I65" authorId="0">
      <text>
        <r>
          <rPr>
            <b/>
            <sz val="8"/>
            <rFont val="Tahoma"/>
            <family val="0"/>
          </rPr>
          <t xml:space="preserve">Still Needed to fill Major Category 12, 6 &amp; 3 Month Goal: </t>
        </r>
        <r>
          <rPr>
            <i/>
            <sz val="8"/>
            <rFont val="Tahoma"/>
            <family val="2"/>
          </rPr>
          <t>Non-Editable</t>
        </r>
      </text>
    </comment>
    <comment ref="C68" authorId="0">
      <text>
        <r>
          <rPr>
            <b/>
            <sz val="8"/>
            <rFont val="Tahoma"/>
            <family val="0"/>
          </rPr>
          <t xml:space="preserve">Storage Item: </t>
        </r>
        <r>
          <rPr>
            <i/>
            <sz val="8"/>
            <rFont val="Tahoma"/>
            <family val="2"/>
          </rPr>
          <t>Editable</t>
        </r>
        <r>
          <rPr>
            <b/>
            <sz val="8"/>
            <rFont val="Tahoma"/>
            <family val="0"/>
          </rPr>
          <t xml:space="preserve">
</t>
        </r>
        <r>
          <rPr>
            <sz val="8"/>
            <rFont val="Tahoma"/>
            <family val="2"/>
          </rPr>
          <t>A common list of items are listed in each major category.  
These items be edited or changed to reflect your desired storage items. Just type over the existing text. Changes are automatically corrected throughout the program.</t>
        </r>
      </text>
    </comment>
    <comment ref="D68" authorId="0">
      <text>
        <r>
          <rPr>
            <b/>
            <sz val="8"/>
            <rFont val="Tahoma"/>
            <family val="0"/>
          </rPr>
          <t xml:space="preserve">Shelf Life: </t>
        </r>
        <r>
          <rPr>
            <i/>
            <sz val="8"/>
            <rFont val="Tahoma"/>
            <family val="2"/>
          </rPr>
          <t xml:space="preserve">Editable
</t>
        </r>
        <r>
          <rPr>
            <sz val="8"/>
            <rFont val="Tahoma"/>
            <family val="2"/>
          </rPr>
          <t>Enter approximate shelf life in months for each item.</t>
        </r>
        <r>
          <rPr>
            <sz val="8"/>
            <rFont val="Tahoma"/>
            <family val="0"/>
          </rPr>
          <t xml:space="preserve">
Known approximate shelf life's have already been entered. 
These numbers be edited or changed to reflect your desired storage items. Just type over the existing text. Changes are automatically corrected throughout the program.</t>
        </r>
      </text>
    </comment>
    <comment ref="E68" authorId="0">
      <text>
        <r>
          <rPr>
            <b/>
            <sz val="8"/>
            <rFont val="Tahoma"/>
            <family val="0"/>
          </rPr>
          <t xml:space="preserve">Adult Goal Quantity: </t>
        </r>
        <r>
          <rPr>
            <i/>
            <sz val="8"/>
            <rFont val="Tahoma"/>
            <family val="2"/>
          </rPr>
          <t>Editable</t>
        </r>
        <r>
          <rPr>
            <b/>
            <sz val="8"/>
            <rFont val="Tahoma"/>
            <family val="0"/>
          </rPr>
          <t xml:space="preserve">
</t>
        </r>
        <r>
          <rPr>
            <sz val="8"/>
            <rFont val="Tahoma"/>
            <family val="2"/>
          </rPr>
          <t xml:space="preserve">Enter a Goal Amount you want per Adult Quantity for each item desired. (This reflects the amount required for one adult male). Items for which a goal is already entered indicated is a minimum recommended amount for that specific item.  
These numbers be edited or changed to reflect your desired storage items according to your familes tastes. Just type over the existing numbers. Increase the </t>
        </r>
        <r>
          <rPr>
            <i/>
            <sz val="8"/>
            <rFont val="Tahoma"/>
            <family val="2"/>
          </rPr>
          <t>Adult Goal Quantities</t>
        </r>
        <r>
          <rPr>
            <sz val="8"/>
            <rFont val="Tahoma"/>
            <family val="2"/>
          </rPr>
          <t xml:space="preserve">  until the total for that category is equal to or greater than the minimum Adult Quanity you selected in the </t>
        </r>
        <r>
          <rPr>
            <b/>
            <sz val="8"/>
            <rFont val="Tahoma"/>
            <family val="2"/>
          </rPr>
          <t>Storage Summary Sheet</t>
        </r>
        <r>
          <rPr>
            <sz val="8"/>
            <rFont val="Tahoma"/>
            <family val="2"/>
          </rPr>
          <t>. Changes are automatically corrected throughout the program.</t>
        </r>
      </text>
    </comment>
    <comment ref="F68" authorId="0">
      <text>
        <r>
          <rPr>
            <b/>
            <sz val="8"/>
            <rFont val="Tahoma"/>
            <family val="0"/>
          </rPr>
          <t>Units:</t>
        </r>
        <r>
          <rPr>
            <i/>
            <sz val="8"/>
            <rFont val="Tahoma"/>
            <family val="2"/>
          </rPr>
          <t xml:space="preserve"> Non-Editable
</t>
        </r>
        <r>
          <rPr>
            <sz val="8"/>
            <rFont val="Tahoma"/>
            <family val="2"/>
          </rPr>
          <t>Common units are already given.</t>
        </r>
      </text>
    </comment>
    <comment ref="G68" authorId="0">
      <text>
        <r>
          <rPr>
            <b/>
            <sz val="8"/>
            <rFont val="Tahoma"/>
            <family val="0"/>
          </rPr>
          <t>Family Total Goal:</t>
        </r>
        <r>
          <rPr>
            <sz val="8"/>
            <rFont val="Tahoma"/>
            <family val="2"/>
          </rPr>
          <t xml:space="preserve"> </t>
        </r>
        <r>
          <rPr>
            <i/>
            <sz val="8"/>
            <rFont val="Tahoma"/>
            <family val="2"/>
          </rPr>
          <t>Non-Editable</t>
        </r>
        <r>
          <rPr>
            <sz val="8"/>
            <rFont val="Tahoma"/>
            <family val="2"/>
          </rPr>
          <t xml:space="preserve">
A family total goal for each item, sub-category and major category is calculated by multiplying your </t>
        </r>
        <r>
          <rPr>
            <i/>
            <sz val="8"/>
            <rFont val="Tahoma"/>
            <family val="2"/>
          </rPr>
          <t xml:space="preserve">Family Factor </t>
        </r>
        <r>
          <rPr>
            <sz val="8"/>
            <rFont val="Tahoma"/>
            <family val="2"/>
          </rPr>
          <t>by the male adult quantity goal you set.</t>
        </r>
        <r>
          <rPr>
            <sz val="8"/>
            <rFont val="Tahoma"/>
            <family val="0"/>
          </rPr>
          <t xml:space="preserve">
</t>
        </r>
      </text>
    </comment>
    <comment ref="H68" authorId="0">
      <text>
        <r>
          <rPr>
            <b/>
            <sz val="8"/>
            <rFont val="Tahoma"/>
            <family val="0"/>
          </rPr>
          <t xml:space="preserve">In Inventory: </t>
        </r>
        <r>
          <rPr>
            <i/>
            <sz val="8"/>
            <rFont val="Tahoma"/>
            <family val="2"/>
          </rPr>
          <t>Non-Editable</t>
        </r>
        <r>
          <rPr>
            <b/>
            <sz val="8"/>
            <rFont val="Tahoma"/>
            <family val="0"/>
          </rPr>
          <t xml:space="preserve">
</t>
        </r>
        <r>
          <rPr>
            <sz val="8"/>
            <rFont val="Tahoma"/>
            <family val="2"/>
          </rPr>
          <t>Indicates total amounts you listed in the inventory view.</t>
        </r>
      </text>
    </comment>
    <comment ref="I68" authorId="0">
      <text>
        <r>
          <rPr>
            <b/>
            <sz val="8"/>
            <rFont val="Tahoma"/>
            <family val="0"/>
          </rPr>
          <t xml:space="preserve">Still Needed: </t>
        </r>
        <r>
          <rPr>
            <i/>
            <sz val="8"/>
            <rFont val="Tahoma"/>
            <family val="2"/>
          </rPr>
          <t>Non-Editable</t>
        </r>
        <r>
          <rPr>
            <sz val="8"/>
            <rFont val="Tahoma"/>
            <family val="0"/>
          </rPr>
          <t xml:space="preserve">
These green squares on the right indicate the amount your family still needs for 12, 6, and 3 month periods of food storage.</t>
        </r>
      </text>
    </comment>
    <comment ref="L68" authorId="0">
      <text>
        <r>
          <rPr>
            <b/>
            <sz val="8"/>
            <rFont val="Tahoma"/>
            <family val="0"/>
          </rPr>
          <t xml:space="preserve">Minimum Use Rate: </t>
        </r>
        <r>
          <rPr>
            <i/>
            <sz val="8"/>
            <rFont val="Tahoma"/>
            <family val="2"/>
          </rPr>
          <t xml:space="preserve">Non-Editable
</t>
        </r>
        <r>
          <rPr>
            <sz val="8"/>
            <rFont val="Tahoma"/>
            <family val="2"/>
          </rPr>
          <t>Describes how much of your current inventory you must use per month to avoid spoiling. (inventory/shelf life) This is based on the Shelf Life valid entered in the cells to the left.</t>
        </r>
      </text>
    </comment>
    <comment ref="L69" authorId="0">
      <text>
        <r>
          <rPr>
            <b/>
            <sz val="8"/>
            <rFont val="Tahoma"/>
            <family val="0"/>
          </rPr>
          <t xml:space="preserve">Actual Percentage of major category: </t>
        </r>
        <r>
          <rPr>
            <i/>
            <sz val="8"/>
            <rFont val="Tahoma"/>
            <family val="2"/>
          </rPr>
          <t>Non-Editable</t>
        </r>
        <r>
          <rPr>
            <b/>
            <sz val="8"/>
            <rFont val="Tahoma"/>
            <family val="0"/>
          </rPr>
          <t xml:space="preserve">
</t>
        </r>
        <r>
          <rPr>
            <sz val="8"/>
            <rFont val="Tahoma"/>
            <family val="2"/>
          </rPr>
          <t>Give the percentage of the major category minimum goal that each sub-category fulfills.</t>
        </r>
      </text>
    </comment>
    <comment ref="C70" authorId="0">
      <text>
        <r>
          <rPr>
            <b/>
            <sz val="8"/>
            <rFont val="Tahoma"/>
            <family val="0"/>
          </rPr>
          <t xml:space="preserve">Storage Item: </t>
        </r>
        <r>
          <rPr>
            <i/>
            <sz val="8"/>
            <rFont val="Tahoma"/>
            <family val="2"/>
          </rPr>
          <t>Editable</t>
        </r>
        <r>
          <rPr>
            <b/>
            <sz val="8"/>
            <rFont val="Tahoma"/>
            <family val="0"/>
          </rPr>
          <t xml:space="preserve">
</t>
        </r>
        <r>
          <rPr>
            <sz val="8"/>
            <rFont val="Tahoma"/>
            <family val="2"/>
          </rPr>
          <t>A common list of items are listed in each major category.  
These items be edited or changed to reflect your desired storage items. Just type over the existing text. Changes are automatically corrected throughout the program.</t>
        </r>
      </text>
    </comment>
    <comment ref="D70" authorId="0">
      <text>
        <r>
          <rPr>
            <b/>
            <sz val="8"/>
            <rFont val="Tahoma"/>
            <family val="0"/>
          </rPr>
          <t xml:space="preserve">Shelf Life: </t>
        </r>
        <r>
          <rPr>
            <i/>
            <sz val="8"/>
            <rFont val="Tahoma"/>
            <family val="2"/>
          </rPr>
          <t xml:space="preserve">Editable
</t>
        </r>
        <r>
          <rPr>
            <sz val="8"/>
            <rFont val="Tahoma"/>
            <family val="2"/>
          </rPr>
          <t>Enter approximate shelf life in months for each item.</t>
        </r>
        <r>
          <rPr>
            <sz val="8"/>
            <rFont val="Tahoma"/>
            <family val="0"/>
          </rPr>
          <t xml:space="preserve">
Known approximate shelf life's have already been entered. 
These numbers be edited or changed to reflect your desired storage items. Just type over the existing text. Changes are automatically corrected throughout the program.</t>
        </r>
      </text>
    </comment>
    <comment ref="E70" authorId="0">
      <text>
        <r>
          <rPr>
            <b/>
            <sz val="8"/>
            <rFont val="Tahoma"/>
            <family val="0"/>
          </rPr>
          <t xml:space="preserve">Adult Goal Quantity: </t>
        </r>
        <r>
          <rPr>
            <i/>
            <sz val="8"/>
            <rFont val="Tahoma"/>
            <family val="2"/>
          </rPr>
          <t>Editable</t>
        </r>
        <r>
          <rPr>
            <b/>
            <sz val="8"/>
            <rFont val="Tahoma"/>
            <family val="0"/>
          </rPr>
          <t xml:space="preserve">
</t>
        </r>
        <r>
          <rPr>
            <sz val="8"/>
            <rFont val="Tahoma"/>
            <family val="2"/>
          </rPr>
          <t xml:space="preserve">Enter a Goal Amount you want per Adult Quantity for each item desired. (This reflects the amount required for one adult male). Items for which a goal is already entered indicated is a minimum recommended amount for that specific item.  
These numbers be edited or changed to reflect your desired storage items according to your familes tastes. Just type over the existing numbers. Increase the </t>
        </r>
        <r>
          <rPr>
            <i/>
            <sz val="8"/>
            <rFont val="Tahoma"/>
            <family val="2"/>
          </rPr>
          <t>Adult Goal Quantities</t>
        </r>
        <r>
          <rPr>
            <sz val="8"/>
            <rFont val="Tahoma"/>
            <family val="2"/>
          </rPr>
          <t xml:space="preserve">  until the total for that category is equal to or greater than the minimum Adult Quanity you selected in the </t>
        </r>
        <r>
          <rPr>
            <b/>
            <sz val="8"/>
            <rFont val="Tahoma"/>
            <family val="2"/>
          </rPr>
          <t>Storage Summary Sheet</t>
        </r>
        <r>
          <rPr>
            <sz val="8"/>
            <rFont val="Tahoma"/>
            <family val="2"/>
          </rPr>
          <t>. Changes are automatically corrected throughout the program.</t>
        </r>
      </text>
    </comment>
    <comment ref="F70" authorId="0">
      <text>
        <r>
          <rPr>
            <b/>
            <sz val="8"/>
            <rFont val="Tahoma"/>
            <family val="0"/>
          </rPr>
          <t>Units:</t>
        </r>
        <r>
          <rPr>
            <i/>
            <sz val="8"/>
            <rFont val="Tahoma"/>
            <family val="2"/>
          </rPr>
          <t xml:space="preserve"> Non-Editable
</t>
        </r>
        <r>
          <rPr>
            <sz val="8"/>
            <rFont val="Tahoma"/>
            <family val="2"/>
          </rPr>
          <t>Common units are already given.</t>
        </r>
      </text>
    </comment>
    <comment ref="G70" authorId="0">
      <text>
        <r>
          <rPr>
            <b/>
            <sz val="8"/>
            <rFont val="Tahoma"/>
            <family val="0"/>
          </rPr>
          <t>Family Total Goal:</t>
        </r>
        <r>
          <rPr>
            <sz val="8"/>
            <rFont val="Tahoma"/>
            <family val="2"/>
          </rPr>
          <t xml:space="preserve"> </t>
        </r>
        <r>
          <rPr>
            <i/>
            <sz val="8"/>
            <rFont val="Tahoma"/>
            <family val="2"/>
          </rPr>
          <t>Non-Editable</t>
        </r>
        <r>
          <rPr>
            <sz val="8"/>
            <rFont val="Tahoma"/>
            <family val="2"/>
          </rPr>
          <t xml:space="preserve">
A family total goal for each item, sub-category and major category is calculated by multiplying your </t>
        </r>
        <r>
          <rPr>
            <i/>
            <sz val="8"/>
            <rFont val="Tahoma"/>
            <family val="2"/>
          </rPr>
          <t xml:space="preserve">Family Factor </t>
        </r>
        <r>
          <rPr>
            <sz val="8"/>
            <rFont val="Tahoma"/>
            <family val="2"/>
          </rPr>
          <t>by the male adult quantity goal you set.</t>
        </r>
        <r>
          <rPr>
            <sz val="8"/>
            <rFont val="Tahoma"/>
            <family val="0"/>
          </rPr>
          <t xml:space="preserve">
</t>
        </r>
      </text>
    </comment>
    <comment ref="H70" authorId="0">
      <text>
        <r>
          <rPr>
            <b/>
            <sz val="8"/>
            <rFont val="Tahoma"/>
            <family val="0"/>
          </rPr>
          <t xml:space="preserve">In Inventory: </t>
        </r>
        <r>
          <rPr>
            <i/>
            <sz val="8"/>
            <rFont val="Tahoma"/>
            <family val="2"/>
          </rPr>
          <t>Non-Editable</t>
        </r>
        <r>
          <rPr>
            <b/>
            <sz val="8"/>
            <rFont val="Tahoma"/>
            <family val="0"/>
          </rPr>
          <t xml:space="preserve">
</t>
        </r>
        <r>
          <rPr>
            <sz val="8"/>
            <rFont val="Tahoma"/>
            <family val="2"/>
          </rPr>
          <t>Indicates total amounts you listed in the inventory view.</t>
        </r>
      </text>
    </comment>
    <comment ref="I70" authorId="0">
      <text>
        <r>
          <rPr>
            <b/>
            <sz val="8"/>
            <rFont val="Tahoma"/>
            <family val="0"/>
          </rPr>
          <t xml:space="preserve">Still Needed: </t>
        </r>
        <r>
          <rPr>
            <i/>
            <sz val="8"/>
            <rFont val="Tahoma"/>
            <family val="2"/>
          </rPr>
          <t>Non-Editable</t>
        </r>
        <r>
          <rPr>
            <sz val="8"/>
            <rFont val="Tahoma"/>
            <family val="0"/>
          </rPr>
          <t xml:space="preserve">
These green squares on the right indicate the amount your family still needs for 12, 6, and 3 month periods of food storage.</t>
        </r>
      </text>
    </comment>
    <comment ref="L70" authorId="0">
      <text>
        <r>
          <rPr>
            <b/>
            <sz val="8"/>
            <rFont val="Tahoma"/>
            <family val="0"/>
          </rPr>
          <t xml:space="preserve">Minimum Use Rate: </t>
        </r>
        <r>
          <rPr>
            <i/>
            <sz val="8"/>
            <rFont val="Tahoma"/>
            <family val="2"/>
          </rPr>
          <t xml:space="preserve">Non-Editable
</t>
        </r>
        <r>
          <rPr>
            <sz val="8"/>
            <rFont val="Tahoma"/>
            <family val="2"/>
          </rPr>
          <t>Describes how much of your current inventory you must use per month to avoid spoiling. (inventory/shelf life) This is based on the Shelf Life valid entered in the cells to the left.</t>
        </r>
      </text>
    </comment>
    <comment ref="C90" authorId="0">
      <text>
        <r>
          <rPr>
            <b/>
            <sz val="8"/>
            <rFont val="Tahoma"/>
            <family val="0"/>
          </rPr>
          <t xml:space="preserve">Storage Item: </t>
        </r>
        <r>
          <rPr>
            <i/>
            <sz val="8"/>
            <rFont val="Tahoma"/>
            <family val="2"/>
          </rPr>
          <t>Editable</t>
        </r>
        <r>
          <rPr>
            <b/>
            <sz val="8"/>
            <rFont val="Tahoma"/>
            <family val="0"/>
          </rPr>
          <t xml:space="preserve">
</t>
        </r>
        <r>
          <rPr>
            <sz val="8"/>
            <rFont val="Tahoma"/>
            <family val="2"/>
          </rPr>
          <t>A common list of items are listed in each major category.  
These items be edited or changed to reflect your desired storage items. Just type over the existing text. Changes are automatically corrected throughout the program.</t>
        </r>
      </text>
    </comment>
    <comment ref="D90" authorId="0">
      <text>
        <r>
          <rPr>
            <b/>
            <sz val="8"/>
            <rFont val="Tahoma"/>
            <family val="0"/>
          </rPr>
          <t xml:space="preserve">Shelf Life: </t>
        </r>
        <r>
          <rPr>
            <i/>
            <sz val="8"/>
            <rFont val="Tahoma"/>
            <family val="2"/>
          </rPr>
          <t xml:space="preserve">Editable
</t>
        </r>
        <r>
          <rPr>
            <sz val="8"/>
            <rFont val="Tahoma"/>
            <family val="2"/>
          </rPr>
          <t>Enter approximate shelf life in months for each item.</t>
        </r>
        <r>
          <rPr>
            <sz val="8"/>
            <rFont val="Tahoma"/>
            <family val="0"/>
          </rPr>
          <t xml:space="preserve">
Known approximate shelf life's have already been entered. 
These numbers be edited or changed to reflect your desired storage items. Just type over the existing text. Changes are automatically corrected throughout the program.</t>
        </r>
      </text>
    </comment>
    <comment ref="E90" authorId="0">
      <text>
        <r>
          <rPr>
            <b/>
            <sz val="8"/>
            <rFont val="Tahoma"/>
            <family val="0"/>
          </rPr>
          <t xml:space="preserve">Adult Goal Quantity: </t>
        </r>
        <r>
          <rPr>
            <i/>
            <sz val="8"/>
            <rFont val="Tahoma"/>
            <family val="2"/>
          </rPr>
          <t>Editable</t>
        </r>
        <r>
          <rPr>
            <b/>
            <sz val="8"/>
            <rFont val="Tahoma"/>
            <family val="0"/>
          </rPr>
          <t xml:space="preserve">
</t>
        </r>
        <r>
          <rPr>
            <sz val="8"/>
            <rFont val="Tahoma"/>
            <family val="2"/>
          </rPr>
          <t xml:space="preserve">Enter a Goal Amount you want per Adult Quantity for each item desired. (This reflects the amount required for one adult male). Items for which a goal is already entered indicated is a minimum recommended amount for that specific item.  
These numbers be edited or changed to reflect your desired storage items according to your familes tastes. Just type over the existing numbers. Increase the </t>
        </r>
        <r>
          <rPr>
            <i/>
            <sz val="8"/>
            <rFont val="Tahoma"/>
            <family val="2"/>
          </rPr>
          <t>Adult Goal Quantities</t>
        </r>
        <r>
          <rPr>
            <sz val="8"/>
            <rFont val="Tahoma"/>
            <family val="2"/>
          </rPr>
          <t xml:space="preserve">  until the total for that category is equal to or greater than the minimum Adult Quanity you selected in the </t>
        </r>
        <r>
          <rPr>
            <b/>
            <sz val="8"/>
            <rFont val="Tahoma"/>
            <family val="2"/>
          </rPr>
          <t>Storage Summary Sheet</t>
        </r>
        <r>
          <rPr>
            <sz val="8"/>
            <rFont val="Tahoma"/>
            <family val="2"/>
          </rPr>
          <t>. Changes are automatically corrected throughout the program.</t>
        </r>
      </text>
    </comment>
    <comment ref="F90" authorId="0">
      <text>
        <r>
          <rPr>
            <b/>
            <sz val="8"/>
            <rFont val="Tahoma"/>
            <family val="0"/>
          </rPr>
          <t>Units:</t>
        </r>
        <r>
          <rPr>
            <i/>
            <sz val="8"/>
            <rFont val="Tahoma"/>
            <family val="2"/>
          </rPr>
          <t xml:space="preserve"> Non-Editable
</t>
        </r>
        <r>
          <rPr>
            <sz val="8"/>
            <rFont val="Tahoma"/>
            <family val="2"/>
          </rPr>
          <t>Common units are already given.</t>
        </r>
      </text>
    </comment>
    <comment ref="G90" authorId="0">
      <text>
        <r>
          <rPr>
            <b/>
            <sz val="8"/>
            <rFont val="Tahoma"/>
            <family val="0"/>
          </rPr>
          <t>Family Total Goal:</t>
        </r>
        <r>
          <rPr>
            <sz val="8"/>
            <rFont val="Tahoma"/>
            <family val="2"/>
          </rPr>
          <t xml:space="preserve"> </t>
        </r>
        <r>
          <rPr>
            <i/>
            <sz val="8"/>
            <rFont val="Tahoma"/>
            <family val="2"/>
          </rPr>
          <t>Non-Editable</t>
        </r>
        <r>
          <rPr>
            <sz val="8"/>
            <rFont val="Tahoma"/>
            <family val="2"/>
          </rPr>
          <t xml:space="preserve">
A family total goal for each item, sub-category and major category is calculated by multiplying your </t>
        </r>
        <r>
          <rPr>
            <i/>
            <sz val="8"/>
            <rFont val="Tahoma"/>
            <family val="2"/>
          </rPr>
          <t xml:space="preserve">Family Factor </t>
        </r>
        <r>
          <rPr>
            <sz val="8"/>
            <rFont val="Tahoma"/>
            <family val="2"/>
          </rPr>
          <t>by the male adult quantity goal you set.</t>
        </r>
        <r>
          <rPr>
            <sz val="8"/>
            <rFont val="Tahoma"/>
            <family val="0"/>
          </rPr>
          <t xml:space="preserve">
</t>
        </r>
      </text>
    </comment>
    <comment ref="H90" authorId="0">
      <text>
        <r>
          <rPr>
            <b/>
            <sz val="8"/>
            <rFont val="Tahoma"/>
            <family val="0"/>
          </rPr>
          <t xml:space="preserve">In Inventory: </t>
        </r>
        <r>
          <rPr>
            <i/>
            <sz val="8"/>
            <rFont val="Tahoma"/>
            <family val="2"/>
          </rPr>
          <t>Non-Editable</t>
        </r>
        <r>
          <rPr>
            <b/>
            <sz val="8"/>
            <rFont val="Tahoma"/>
            <family val="0"/>
          </rPr>
          <t xml:space="preserve">
</t>
        </r>
        <r>
          <rPr>
            <sz val="8"/>
            <rFont val="Tahoma"/>
            <family val="2"/>
          </rPr>
          <t>Indicates total amounts you listed in the inventory view.</t>
        </r>
      </text>
    </comment>
    <comment ref="I90" authorId="0">
      <text>
        <r>
          <rPr>
            <b/>
            <sz val="8"/>
            <rFont val="Tahoma"/>
            <family val="0"/>
          </rPr>
          <t xml:space="preserve">Still Needed: </t>
        </r>
        <r>
          <rPr>
            <i/>
            <sz val="8"/>
            <rFont val="Tahoma"/>
            <family val="2"/>
          </rPr>
          <t>Non-Editable</t>
        </r>
        <r>
          <rPr>
            <sz val="8"/>
            <rFont val="Tahoma"/>
            <family val="0"/>
          </rPr>
          <t xml:space="preserve">
These green squares on the right indicate the amount your family still needs for 12, 6, and 3 month periods of food storage.</t>
        </r>
      </text>
    </comment>
    <comment ref="L90" authorId="0">
      <text>
        <r>
          <rPr>
            <b/>
            <sz val="8"/>
            <rFont val="Tahoma"/>
            <family val="0"/>
          </rPr>
          <t xml:space="preserve">Minimum Use Rate: </t>
        </r>
        <r>
          <rPr>
            <i/>
            <sz val="8"/>
            <rFont val="Tahoma"/>
            <family val="2"/>
          </rPr>
          <t xml:space="preserve">Non-Editable
</t>
        </r>
        <r>
          <rPr>
            <sz val="8"/>
            <rFont val="Tahoma"/>
            <family val="2"/>
          </rPr>
          <t>Describes how much of your current inventory you must use per month to avoid spoiling. (inventory/shelf life) This is based on the Shelf Life valid entered in the cells to the left.</t>
        </r>
      </text>
    </comment>
    <comment ref="L91" authorId="0">
      <text>
        <r>
          <rPr>
            <b/>
            <sz val="8"/>
            <rFont val="Tahoma"/>
            <family val="0"/>
          </rPr>
          <t xml:space="preserve">Actual Percentage of major category: </t>
        </r>
        <r>
          <rPr>
            <i/>
            <sz val="8"/>
            <rFont val="Tahoma"/>
            <family val="2"/>
          </rPr>
          <t>Non-Editable</t>
        </r>
        <r>
          <rPr>
            <b/>
            <sz val="8"/>
            <rFont val="Tahoma"/>
            <family val="0"/>
          </rPr>
          <t xml:space="preserve">
</t>
        </r>
        <r>
          <rPr>
            <sz val="8"/>
            <rFont val="Tahoma"/>
            <family val="2"/>
          </rPr>
          <t>Give the percentage of the major category minimum goal that each sub-category fulfills.</t>
        </r>
      </text>
    </comment>
    <comment ref="C92" authorId="0">
      <text>
        <r>
          <rPr>
            <b/>
            <sz val="8"/>
            <rFont val="Tahoma"/>
            <family val="0"/>
          </rPr>
          <t xml:space="preserve">Storage Item: </t>
        </r>
        <r>
          <rPr>
            <i/>
            <sz val="8"/>
            <rFont val="Tahoma"/>
            <family val="2"/>
          </rPr>
          <t>Editable</t>
        </r>
        <r>
          <rPr>
            <b/>
            <sz val="8"/>
            <rFont val="Tahoma"/>
            <family val="0"/>
          </rPr>
          <t xml:space="preserve">
</t>
        </r>
        <r>
          <rPr>
            <sz val="8"/>
            <rFont val="Tahoma"/>
            <family val="2"/>
          </rPr>
          <t>A common list of items are listed in each major category.  
These items be edited or changed to reflect your desired storage items. Just type over the existing text. Changes are automatically corrected throughout the program.</t>
        </r>
      </text>
    </comment>
    <comment ref="D92" authorId="0">
      <text>
        <r>
          <rPr>
            <b/>
            <sz val="8"/>
            <rFont val="Tahoma"/>
            <family val="0"/>
          </rPr>
          <t xml:space="preserve">Shelf Life: </t>
        </r>
        <r>
          <rPr>
            <i/>
            <sz val="8"/>
            <rFont val="Tahoma"/>
            <family val="2"/>
          </rPr>
          <t xml:space="preserve">Editable
</t>
        </r>
        <r>
          <rPr>
            <sz val="8"/>
            <rFont val="Tahoma"/>
            <family val="2"/>
          </rPr>
          <t>Enter approximate shelf life in months for each item.</t>
        </r>
        <r>
          <rPr>
            <sz val="8"/>
            <rFont val="Tahoma"/>
            <family val="0"/>
          </rPr>
          <t xml:space="preserve">
Known approximate shelf life's have already been entered. 
These numbers be edited or changed to reflect your desired storage items. Just type over the existing text. Changes are automatically corrected throughout the program.</t>
        </r>
      </text>
    </comment>
    <comment ref="E92" authorId="0">
      <text>
        <r>
          <rPr>
            <b/>
            <sz val="8"/>
            <rFont val="Tahoma"/>
            <family val="0"/>
          </rPr>
          <t xml:space="preserve">Adult Goal Quantity: </t>
        </r>
        <r>
          <rPr>
            <i/>
            <sz val="8"/>
            <rFont val="Tahoma"/>
            <family val="2"/>
          </rPr>
          <t>Editable</t>
        </r>
        <r>
          <rPr>
            <b/>
            <sz val="8"/>
            <rFont val="Tahoma"/>
            <family val="0"/>
          </rPr>
          <t xml:space="preserve">
</t>
        </r>
        <r>
          <rPr>
            <sz val="8"/>
            <rFont val="Tahoma"/>
            <family val="2"/>
          </rPr>
          <t xml:space="preserve">Enter a Goal Amount you want per Adult Quantity for each item desired. (This reflects the amount required for one adult male). Items for which a goal is already entered indicated is a minimum recommended amount for that specific item.  
These numbers be edited or changed to reflect your desired storage items according to your familes tastes. Just type over the existing numbers. Increase the </t>
        </r>
        <r>
          <rPr>
            <i/>
            <sz val="8"/>
            <rFont val="Tahoma"/>
            <family val="2"/>
          </rPr>
          <t>Adult Goal Quantities</t>
        </r>
        <r>
          <rPr>
            <sz val="8"/>
            <rFont val="Tahoma"/>
            <family val="2"/>
          </rPr>
          <t xml:space="preserve">  until the total for that category is equal to or greater than the minimum Adult Quanity you selected in the </t>
        </r>
        <r>
          <rPr>
            <b/>
            <sz val="8"/>
            <rFont val="Tahoma"/>
            <family val="2"/>
          </rPr>
          <t>Storage Summary Sheet</t>
        </r>
        <r>
          <rPr>
            <sz val="8"/>
            <rFont val="Tahoma"/>
            <family val="2"/>
          </rPr>
          <t>. Changes are automatically corrected throughout the program.</t>
        </r>
      </text>
    </comment>
    <comment ref="F92" authorId="0">
      <text>
        <r>
          <rPr>
            <b/>
            <sz val="8"/>
            <rFont val="Tahoma"/>
            <family val="0"/>
          </rPr>
          <t>Units:</t>
        </r>
        <r>
          <rPr>
            <i/>
            <sz val="8"/>
            <rFont val="Tahoma"/>
            <family val="2"/>
          </rPr>
          <t xml:space="preserve"> Non-Editable
</t>
        </r>
        <r>
          <rPr>
            <sz val="8"/>
            <rFont val="Tahoma"/>
            <family val="2"/>
          </rPr>
          <t>Common units are already given.</t>
        </r>
      </text>
    </comment>
    <comment ref="G92" authorId="0">
      <text>
        <r>
          <rPr>
            <b/>
            <sz val="8"/>
            <rFont val="Tahoma"/>
            <family val="0"/>
          </rPr>
          <t>Family Total Goal:</t>
        </r>
        <r>
          <rPr>
            <sz val="8"/>
            <rFont val="Tahoma"/>
            <family val="2"/>
          </rPr>
          <t xml:space="preserve"> </t>
        </r>
        <r>
          <rPr>
            <i/>
            <sz val="8"/>
            <rFont val="Tahoma"/>
            <family val="2"/>
          </rPr>
          <t>Non-Editable</t>
        </r>
        <r>
          <rPr>
            <sz val="8"/>
            <rFont val="Tahoma"/>
            <family val="2"/>
          </rPr>
          <t xml:space="preserve">
A family total goal for each item, sub-category and major category is calculated by multiplying your </t>
        </r>
        <r>
          <rPr>
            <i/>
            <sz val="8"/>
            <rFont val="Tahoma"/>
            <family val="2"/>
          </rPr>
          <t xml:space="preserve">Family Factor </t>
        </r>
        <r>
          <rPr>
            <sz val="8"/>
            <rFont val="Tahoma"/>
            <family val="2"/>
          </rPr>
          <t>by the male adult quantity goal you set.</t>
        </r>
        <r>
          <rPr>
            <sz val="8"/>
            <rFont val="Tahoma"/>
            <family val="0"/>
          </rPr>
          <t xml:space="preserve">
</t>
        </r>
      </text>
    </comment>
    <comment ref="H92" authorId="0">
      <text>
        <r>
          <rPr>
            <b/>
            <sz val="8"/>
            <rFont val="Tahoma"/>
            <family val="0"/>
          </rPr>
          <t xml:space="preserve">In Inventory: </t>
        </r>
        <r>
          <rPr>
            <i/>
            <sz val="8"/>
            <rFont val="Tahoma"/>
            <family val="2"/>
          </rPr>
          <t>Non-Editable</t>
        </r>
        <r>
          <rPr>
            <b/>
            <sz val="8"/>
            <rFont val="Tahoma"/>
            <family val="0"/>
          </rPr>
          <t xml:space="preserve">
</t>
        </r>
        <r>
          <rPr>
            <sz val="8"/>
            <rFont val="Tahoma"/>
            <family val="2"/>
          </rPr>
          <t>Indicates total amounts you listed in the inventory view.</t>
        </r>
      </text>
    </comment>
    <comment ref="I92" authorId="0">
      <text>
        <r>
          <rPr>
            <b/>
            <sz val="8"/>
            <rFont val="Tahoma"/>
            <family val="0"/>
          </rPr>
          <t xml:space="preserve">Still Needed: </t>
        </r>
        <r>
          <rPr>
            <i/>
            <sz val="8"/>
            <rFont val="Tahoma"/>
            <family val="2"/>
          </rPr>
          <t>Non-Editable</t>
        </r>
        <r>
          <rPr>
            <sz val="8"/>
            <rFont val="Tahoma"/>
            <family val="0"/>
          </rPr>
          <t xml:space="preserve">
These green squares on the right indicate the amount your family still needs for 12, 6, and 3 month periods of food storage.</t>
        </r>
      </text>
    </comment>
    <comment ref="L92" authorId="0">
      <text>
        <r>
          <rPr>
            <b/>
            <sz val="8"/>
            <rFont val="Tahoma"/>
            <family val="0"/>
          </rPr>
          <t xml:space="preserve">Minimum Use Rate: </t>
        </r>
        <r>
          <rPr>
            <i/>
            <sz val="8"/>
            <rFont val="Tahoma"/>
            <family val="2"/>
          </rPr>
          <t xml:space="preserve">Non-Editable
</t>
        </r>
        <r>
          <rPr>
            <sz val="8"/>
            <rFont val="Tahoma"/>
            <family val="2"/>
          </rPr>
          <t>Describes how much of your current inventory you must use per month to avoid spoiling. (inventory/shelf life) This is based on the Shelf Life valid entered in the cells to the left.</t>
        </r>
      </text>
    </comment>
    <comment ref="C119" authorId="0">
      <text>
        <r>
          <rPr>
            <b/>
            <sz val="8"/>
            <rFont val="Tahoma"/>
            <family val="0"/>
          </rPr>
          <t xml:space="preserve">Storage Item: </t>
        </r>
        <r>
          <rPr>
            <i/>
            <sz val="8"/>
            <rFont val="Tahoma"/>
            <family val="2"/>
          </rPr>
          <t>Editable</t>
        </r>
        <r>
          <rPr>
            <b/>
            <sz val="8"/>
            <rFont val="Tahoma"/>
            <family val="0"/>
          </rPr>
          <t xml:space="preserve">
</t>
        </r>
        <r>
          <rPr>
            <sz val="8"/>
            <rFont val="Tahoma"/>
            <family val="2"/>
          </rPr>
          <t>A common list of items are listed in each major category.  
These items be edited or changed to reflect your desired storage items. Just type over the existing text. Changes are automatically corrected throughout the program.</t>
        </r>
      </text>
    </comment>
    <comment ref="D119" authorId="0">
      <text>
        <r>
          <rPr>
            <b/>
            <sz val="8"/>
            <rFont val="Tahoma"/>
            <family val="0"/>
          </rPr>
          <t xml:space="preserve">Shelf Life: </t>
        </r>
        <r>
          <rPr>
            <i/>
            <sz val="8"/>
            <rFont val="Tahoma"/>
            <family val="2"/>
          </rPr>
          <t xml:space="preserve">Editable
</t>
        </r>
        <r>
          <rPr>
            <sz val="8"/>
            <rFont val="Tahoma"/>
            <family val="2"/>
          </rPr>
          <t>Enter approximate shelf life in months for each item.</t>
        </r>
        <r>
          <rPr>
            <sz val="8"/>
            <rFont val="Tahoma"/>
            <family val="0"/>
          </rPr>
          <t xml:space="preserve">
Known approximate shelf life's have already been entered. 
These numbers be edited or changed to reflect your desired storage items. Just type over the existing text. Changes are automatically corrected throughout the program.</t>
        </r>
      </text>
    </comment>
    <comment ref="E119" authorId="0">
      <text>
        <r>
          <rPr>
            <b/>
            <sz val="8"/>
            <rFont val="Tahoma"/>
            <family val="0"/>
          </rPr>
          <t xml:space="preserve">Adult Goal Quantity: </t>
        </r>
        <r>
          <rPr>
            <i/>
            <sz val="8"/>
            <rFont val="Tahoma"/>
            <family val="2"/>
          </rPr>
          <t>Editable</t>
        </r>
        <r>
          <rPr>
            <b/>
            <sz val="8"/>
            <rFont val="Tahoma"/>
            <family val="0"/>
          </rPr>
          <t xml:space="preserve">
</t>
        </r>
        <r>
          <rPr>
            <sz val="8"/>
            <rFont val="Tahoma"/>
            <family val="2"/>
          </rPr>
          <t xml:space="preserve">Enter a Goal Amount you want per Adult Quantity for each item desired. (This reflects the amount required for one adult male). Items for which a goal is already entered indicated is a minimum recommended amount for that specific item.  
These numbers be edited or changed to reflect your desired storage items according to your familes tastes. Just type over the existing numbers. Increase the </t>
        </r>
        <r>
          <rPr>
            <i/>
            <sz val="8"/>
            <rFont val="Tahoma"/>
            <family val="2"/>
          </rPr>
          <t>Adult Goal Quantities</t>
        </r>
        <r>
          <rPr>
            <sz val="8"/>
            <rFont val="Tahoma"/>
            <family val="2"/>
          </rPr>
          <t xml:space="preserve">  until the total for that category is equal to or greater than the minimum Adult Quanity you selected in the </t>
        </r>
        <r>
          <rPr>
            <b/>
            <sz val="8"/>
            <rFont val="Tahoma"/>
            <family val="2"/>
          </rPr>
          <t>Storage Summary Sheet</t>
        </r>
        <r>
          <rPr>
            <sz val="8"/>
            <rFont val="Tahoma"/>
            <family val="2"/>
          </rPr>
          <t>. Changes are automatically corrected throughout the program.</t>
        </r>
      </text>
    </comment>
    <comment ref="F119" authorId="0">
      <text>
        <r>
          <rPr>
            <b/>
            <sz val="8"/>
            <rFont val="Tahoma"/>
            <family val="0"/>
          </rPr>
          <t>Units:</t>
        </r>
        <r>
          <rPr>
            <i/>
            <sz val="8"/>
            <rFont val="Tahoma"/>
            <family val="2"/>
          </rPr>
          <t xml:space="preserve"> Non-Editable
</t>
        </r>
        <r>
          <rPr>
            <sz val="8"/>
            <rFont val="Tahoma"/>
            <family val="2"/>
          </rPr>
          <t>Common units are already given.</t>
        </r>
      </text>
    </comment>
    <comment ref="G119" authorId="0">
      <text>
        <r>
          <rPr>
            <b/>
            <sz val="8"/>
            <rFont val="Tahoma"/>
            <family val="0"/>
          </rPr>
          <t>Family Total Goal:</t>
        </r>
        <r>
          <rPr>
            <sz val="8"/>
            <rFont val="Tahoma"/>
            <family val="2"/>
          </rPr>
          <t xml:space="preserve"> </t>
        </r>
        <r>
          <rPr>
            <i/>
            <sz val="8"/>
            <rFont val="Tahoma"/>
            <family val="2"/>
          </rPr>
          <t>Non-Editable</t>
        </r>
        <r>
          <rPr>
            <sz val="8"/>
            <rFont val="Tahoma"/>
            <family val="2"/>
          </rPr>
          <t xml:space="preserve">
A family total goal for each item, sub-category and major category is calculated by multiplying your </t>
        </r>
        <r>
          <rPr>
            <i/>
            <sz val="8"/>
            <rFont val="Tahoma"/>
            <family val="2"/>
          </rPr>
          <t xml:space="preserve">Family Factor </t>
        </r>
        <r>
          <rPr>
            <sz val="8"/>
            <rFont val="Tahoma"/>
            <family val="2"/>
          </rPr>
          <t>by the male adult quantity goal you set.</t>
        </r>
        <r>
          <rPr>
            <sz val="8"/>
            <rFont val="Tahoma"/>
            <family val="0"/>
          </rPr>
          <t xml:space="preserve">
</t>
        </r>
      </text>
    </comment>
    <comment ref="H119" authorId="0">
      <text>
        <r>
          <rPr>
            <b/>
            <sz val="8"/>
            <rFont val="Tahoma"/>
            <family val="0"/>
          </rPr>
          <t xml:space="preserve">In Inventory: </t>
        </r>
        <r>
          <rPr>
            <i/>
            <sz val="8"/>
            <rFont val="Tahoma"/>
            <family val="2"/>
          </rPr>
          <t>Non-Editable</t>
        </r>
        <r>
          <rPr>
            <b/>
            <sz val="8"/>
            <rFont val="Tahoma"/>
            <family val="0"/>
          </rPr>
          <t xml:space="preserve">
</t>
        </r>
        <r>
          <rPr>
            <sz val="8"/>
            <rFont val="Tahoma"/>
            <family val="2"/>
          </rPr>
          <t>Indicates total amounts you listed in the inventory view.</t>
        </r>
      </text>
    </comment>
    <comment ref="I119" authorId="0">
      <text>
        <r>
          <rPr>
            <b/>
            <sz val="8"/>
            <rFont val="Tahoma"/>
            <family val="0"/>
          </rPr>
          <t xml:space="preserve">Still Needed: </t>
        </r>
        <r>
          <rPr>
            <i/>
            <sz val="8"/>
            <rFont val="Tahoma"/>
            <family val="2"/>
          </rPr>
          <t>Non-Editable</t>
        </r>
        <r>
          <rPr>
            <sz val="8"/>
            <rFont val="Tahoma"/>
            <family val="0"/>
          </rPr>
          <t xml:space="preserve">
These green squares on the right indicate the amount your family still needs for 12, 6, and 3 month periods of food storage.</t>
        </r>
      </text>
    </comment>
    <comment ref="L119" authorId="0">
      <text>
        <r>
          <rPr>
            <b/>
            <sz val="8"/>
            <rFont val="Tahoma"/>
            <family val="0"/>
          </rPr>
          <t xml:space="preserve">Minimum Use Rate: </t>
        </r>
        <r>
          <rPr>
            <i/>
            <sz val="8"/>
            <rFont val="Tahoma"/>
            <family val="2"/>
          </rPr>
          <t xml:space="preserve">Non-Editable
</t>
        </r>
        <r>
          <rPr>
            <sz val="8"/>
            <rFont val="Tahoma"/>
            <family val="2"/>
          </rPr>
          <t>Describes how much of your current inventory you must use per month to avoid spoiling. (inventory/shelf life) This is based on the Shelf Life valid entered in the cells to the left.</t>
        </r>
      </text>
    </comment>
    <comment ref="L120" authorId="0">
      <text>
        <r>
          <rPr>
            <b/>
            <sz val="8"/>
            <rFont val="Tahoma"/>
            <family val="0"/>
          </rPr>
          <t xml:space="preserve">Actual Percentage of major category: </t>
        </r>
        <r>
          <rPr>
            <i/>
            <sz val="8"/>
            <rFont val="Tahoma"/>
            <family val="2"/>
          </rPr>
          <t>Non-Editable</t>
        </r>
        <r>
          <rPr>
            <b/>
            <sz val="8"/>
            <rFont val="Tahoma"/>
            <family val="0"/>
          </rPr>
          <t xml:space="preserve">
</t>
        </r>
        <r>
          <rPr>
            <sz val="8"/>
            <rFont val="Tahoma"/>
            <family val="2"/>
          </rPr>
          <t>Give the percentage of the major category minimum goal that each sub-category fulfills.</t>
        </r>
      </text>
    </comment>
    <comment ref="C121" authorId="0">
      <text>
        <r>
          <rPr>
            <b/>
            <sz val="8"/>
            <rFont val="Tahoma"/>
            <family val="0"/>
          </rPr>
          <t xml:space="preserve">Storage Item: </t>
        </r>
        <r>
          <rPr>
            <i/>
            <sz val="8"/>
            <rFont val="Tahoma"/>
            <family val="2"/>
          </rPr>
          <t>Editable</t>
        </r>
        <r>
          <rPr>
            <b/>
            <sz val="8"/>
            <rFont val="Tahoma"/>
            <family val="0"/>
          </rPr>
          <t xml:space="preserve">
</t>
        </r>
        <r>
          <rPr>
            <sz val="8"/>
            <rFont val="Tahoma"/>
            <family val="2"/>
          </rPr>
          <t>A common list of items are listed in each major category.  
These items be edited or changed to reflect your desired storage items. Just type over the existing text. Changes are automatically corrected throughout the program.</t>
        </r>
      </text>
    </comment>
    <comment ref="D121" authorId="0">
      <text>
        <r>
          <rPr>
            <b/>
            <sz val="8"/>
            <rFont val="Tahoma"/>
            <family val="0"/>
          </rPr>
          <t xml:space="preserve">Shelf Life: </t>
        </r>
        <r>
          <rPr>
            <i/>
            <sz val="8"/>
            <rFont val="Tahoma"/>
            <family val="2"/>
          </rPr>
          <t xml:space="preserve">Editable
</t>
        </r>
        <r>
          <rPr>
            <sz val="8"/>
            <rFont val="Tahoma"/>
            <family val="2"/>
          </rPr>
          <t>Enter approximate shelf life in months for each item.</t>
        </r>
        <r>
          <rPr>
            <sz val="8"/>
            <rFont val="Tahoma"/>
            <family val="0"/>
          </rPr>
          <t xml:space="preserve">
Known approximate shelf life's have already been entered. 
These numbers be edited or changed to reflect your desired storage items. Just type over the existing text. Changes are automatically corrected throughout the program.</t>
        </r>
      </text>
    </comment>
    <comment ref="E121" authorId="0">
      <text>
        <r>
          <rPr>
            <b/>
            <sz val="8"/>
            <rFont val="Tahoma"/>
            <family val="0"/>
          </rPr>
          <t xml:space="preserve">Adult Goal Quantity: </t>
        </r>
        <r>
          <rPr>
            <i/>
            <sz val="8"/>
            <rFont val="Tahoma"/>
            <family val="2"/>
          </rPr>
          <t>Editable</t>
        </r>
        <r>
          <rPr>
            <b/>
            <sz val="8"/>
            <rFont val="Tahoma"/>
            <family val="0"/>
          </rPr>
          <t xml:space="preserve">
</t>
        </r>
        <r>
          <rPr>
            <sz val="8"/>
            <rFont val="Tahoma"/>
            <family val="2"/>
          </rPr>
          <t xml:space="preserve">Enter a Goal Amount you want per Adult Quantity for each item desired. (This reflects the amount required for one adult male). Items for which a goal is already entered indicated is a minimum recommended amount for that specific item.  
These numbers be edited or changed to reflect your desired storage items according to your familes tastes. Just type over the existing numbers. Increase the </t>
        </r>
        <r>
          <rPr>
            <i/>
            <sz val="8"/>
            <rFont val="Tahoma"/>
            <family val="2"/>
          </rPr>
          <t>Adult Goal Quantities</t>
        </r>
        <r>
          <rPr>
            <sz val="8"/>
            <rFont val="Tahoma"/>
            <family val="2"/>
          </rPr>
          <t xml:space="preserve">  until the total for that category is equal to or greater than the minimum Adult Quanity you selected in the </t>
        </r>
        <r>
          <rPr>
            <b/>
            <sz val="8"/>
            <rFont val="Tahoma"/>
            <family val="2"/>
          </rPr>
          <t>Storage Summary Sheet</t>
        </r>
        <r>
          <rPr>
            <sz val="8"/>
            <rFont val="Tahoma"/>
            <family val="2"/>
          </rPr>
          <t>. Changes are automatically corrected throughout the program.</t>
        </r>
      </text>
    </comment>
    <comment ref="F121" authorId="0">
      <text>
        <r>
          <rPr>
            <b/>
            <sz val="8"/>
            <rFont val="Tahoma"/>
            <family val="0"/>
          </rPr>
          <t>Units:</t>
        </r>
        <r>
          <rPr>
            <i/>
            <sz val="8"/>
            <rFont val="Tahoma"/>
            <family val="2"/>
          </rPr>
          <t xml:space="preserve"> Non-Editable
</t>
        </r>
        <r>
          <rPr>
            <sz val="8"/>
            <rFont val="Tahoma"/>
            <family val="2"/>
          </rPr>
          <t>Common units are already given.</t>
        </r>
      </text>
    </comment>
    <comment ref="G121" authorId="0">
      <text>
        <r>
          <rPr>
            <b/>
            <sz val="8"/>
            <rFont val="Tahoma"/>
            <family val="0"/>
          </rPr>
          <t>Family Total Goal:</t>
        </r>
        <r>
          <rPr>
            <sz val="8"/>
            <rFont val="Tahoma"/>
            <family val="2"/>
          </rPr>
          <t xml:space="preserve"> </t>
        </r>
        <r>
          <rPr>
            <i/>
            <sz val="8"/>
            <rFont val="Tahoma"/>
            <family val="2"/>
          </rPr>
          <t>Non-Editable</t>
        </r>
        <r>
          <rPr>
            <sz val="8"/>
            <rFont val="Tahoma"/>
            <family val="2"/>
          </rPr>
          <t xml:space="preserve">
A family total goal for each item, sub-category and major category is calculated by multiplying your </t>
        </r>
        <r>
          <rPr>
            <i/>
            <sz val="8"/>
            <rFont val="Tahoma"/>
            <family val="2"/>
          </rPr>
          <t xml:space="preserve">Family Factor </t>
        </r>
        <r>
          <rPr>
            <sz val="8"/>
            <rFont val="Tahoma"/>
            <family val="2"/>
          </rPr>
          <t>by the male adult quantity goal you set.</t>
        </r>
        <r>
          <rPr>
            <sz val="8"/>
            <rFont val="Tahoma"/>
            <family val="0"/>
          </rPr>
          <t xml:space="preserve">
</t>
        </r>
      </text>
    </comment>
    <comment ref="H121" authorId="0">
      <text>
        <r>
          <rPr>
            <b/>
            <sz val="8"/>
            <rFont val="Tahoma"/>
            <family val="0"/>
          </rPr>
          <t xml:space="preserve">In Inventory: </t>
        </r>
        <r>
          <rPr>
            <i/>
            <sz val="8"/>
            <rFont val="Tahoma"/>
            <family val="2"/>
          </rPr>
          <t>Non-Editable</t>
        </r>
        <r>
          <rPr>
            <b/>
            <sz val="8"/>
            <rFont val="Tahoma"/>
            <family val="0"/>
          </rPr>
          <t xml:space="preserve">
</t>
        </r>
        <r>
          <rPr>
            <sz val="8"/>
            <rFont val="Tahoma"/>
            <family val="2"/>
          </rPr>
          <t>Indicates total amounts you listed in the inventory view.</t>
        </r>
      </text>
    </comment>
    <comment ref="I121" authorId="0">
      <text>
        <r>
          <rPr>
            <b/>
            <sz val="8"/>
            <rFont val="Tahoma"/>
            <family val="0"/>
          </rPr>
          <t xml:space="preserve">Still Needed: </t>
        </r>
        <r>
          <rPr>
            <i/>
            <sz val="8"/>
            <rFont val="Tahoma"/>
            <family val="2"/>
          </rPr>
          <t>Non-Editable</t>
        </r>
        <r>
          <rPr>
            <sz val="8"/>
            <rFont val="Tahoma"/>
            <family val="0"/>
          </rPr>
          <t xml:space="preserve">
These green squares on the right indicate the amount your family still needs for 12, 6, and 3 month periods of food storage.</t>
        </r>
      </text>
    </comment>
    <comment ref="L121" authorId="0">
      <text>
        <r>
          <rPr>
            <b/>
            <sz val="8"/>
            <rFont val="Tahoma"/>
            <family val="0"/>
          </rPr>
          <t xml:space="preserve">Minimum Use Rate: </t>
        </r>
        <r>
          <rPr>
            <i/>
            <sz val="8"/>
            <rFont val="Tahoma"/>
            <family val="2"/>
          </rPr>
          <t xml:space="preserve">Non-Editable
</t>
        </r>
        <r>
          <rPr>
            <sz val="8"/>
            <rFont val="Tahoma"/>
            <family val="2"/>
          </rPr>
          <t>Describes how much of your current inventory you must use per month to avoid spoiling. (inventory/shelf life) This is based on the Shelf Life valid entered in the cells to the left.</t>
        </r>
      </text>
    </comment>
    <comment ref="C144" authorId="0">
      <text>
        <r>
          <rPr>
            <b/>
            <sz val="8"/>
            <rFont val="Tahoma"/>
            <family val="0"/>
          </rPr>
          <t xml:space="preserve">Storage Item: </t>
        </r>
        <r>
          <rPr>
            <i/>
            <sz val="8"/>
            <rFont val="Tahoma"/>
            <family val="2"/>
          </rPr>
          <t>Editable</t>
        </r>
        <r>
          <rPr>
            <b/>
            <sz val="8"/>
            <rFont val="Tahoma"/>
            <family val="0"/>
          </rPr>
          <t xml:space="preserve">
</t>
        </r>
        <r>
          <rPr>
            <sz val="8"/>
            <rFont val="Tahoma"/>
            <family val="2"/>
          </rPr>
          <t>A common list of items are listed in each major category.  
These items be edited or changed to reflect your desired storage items. Just type over the existing text. Changes are automatically corrected throughout the program.</t>
        </r>
      </text>
    </comment>
    <comment ref="D144" authorId="0">
      <text>
        <r>
          <rPr>
            <b/>
            <sz val="8"/>
            <rFont val="Tahoma"/>
            <family val="0"/>
          </rPr>
          <t xml:space="preserve">Shelf Life: </t>
        </r>
        <r>
          <rPr>
            <i/>
            <sz val="8"/>
            <rFont val="Tahoma"/>
            <family val="2"/>
          </rPr>
          <t xml:space="preserve">Editable
</t>
        </r>
        <r>
          <rPr>
            <sz val="8"/>
            <rFont val="Tahoma"/>
            <family val="2"/>
          </rPr>
          <t>Enter approximate shelf life in months for each item.</t>
        </r>
        <r>
          <rPr>
            <sz val="8"/>
            <rFont val="Tahoma"/>
            <family val="0"/>
          </rPr>
          <t xml:space="preserve">
Known approximate shelf life's have already been entered. 
These numbers be edited or changed to reflect your desired storage items. Just type over the existing text. Changes are automatically corrected throughout the program.</t>
        </r>
      </text>
    </comment>
    <comment ref="E144" authorId="0">
      <text>
        <r>
          <rPr>
            <b/>
            <sz val="8"/>
            <rFont val="Tahoma"/>
            <family val="0"/>
          </rPr>
          <t xml:space="preserve">Adult Goal Quantity: </t>
        </r>
        <r>
          <rPr>
            <i/>
            <sz val="8"/>
            <rFont val="Tahoma"/>
            <family val="2"/>
          </rPr>
          <t>Editable</t>
        </r>
        <r>
          <rPr>
            <b/>
            <sz val="8"/>
            <rFont val="Tahoma"/>
            <family val="0"/>
          </rPr>
          <t xml:space="preserve">
</t>
        </r>
        <r>
          <rPr>
            <sz val="8"/>
            <rFont val="Tahoma"/>
            <family val="2"/>
          </rPr>
          <t xml:space="preserve">Enter a Goal Amount you want per Adult Quantity for each item desired. (This reflects the amount required for one adult male). Items for which a goal is already entered indicated is a minimum recommended amount for that specific item.  
These numbers be edited or changed to reflect your desired storage items according to your familes tastes. Just type over the existing numbers. Increase the </t>
        </r>
        <r>
          <rPr>
            <i/>
            <sz val="8"/>
            <rFont val="Tahoma"/>
            <family val="2"/>
          </rPr>
          <t>Adult Goal Quantities</t>
        </r>
        <r>
          <rPr>
            <sz val="8"/>
            <rFont val="Tahoma"/>
            <family val="2"/>
          </rPr>
          <t xml:space="preserve">  until the total for that category is equal to or greater than the minimum Adult Quanity you selected in the </t>
        </r>
        <r>
          <rPr>
            <b/>
            <sz val="8"/>
            <rFont val="Tahoma"/>
            <family val="2"/>
          </rPr>
          <t>Storage Summary Sheet</t>
        </r>
        <r>
          <rPr>
            <sz val="8"/>
            <rFont val="Tahoma"/>
            <family val="2"/>
          </rPr>
          <t>. Changes are automatically corrected throughout the program.</t>
        </r>
      </text>
    </comment>
    <comment ref="F144" authorId="0">
      <text>
        <r>
          <rPr>
            <b/>
            <sz val="8"/>
            <rFont val="Tahoma"/>
            <family val="0"/>
          </rPr>
          <t>Units:</t>
        </r>
        <r>
          <rPr>
            <i/>
            <sz val="8"/>
            <rFont val="Tahoma"/>
            <family val="2"/>
          </rPr>
          <t xml:space="preserve"> Non-Editable
</t>
        </r>
        <r>
          <rPr>
            <sz val="8"/>
            <rFont val="Tahoma"/>
            <family val="2"/>
          </rPr>
          <t>Common units are already given.</t>
        </r>
      </text>
    </comment>
    <comment ref="G144" authorId="0">
      <text>
        <r>
          <rPr>
            <b/>
            <sz val="8"/>
            <rFont val="Tahoma"/>
            <family val="0"/>
          </rPr>
          <t>Family Total Goal:</t>
        </r>
        <r>
          <rPr>
            <sz val="8"/>
            <rFont val="Tahoma"/>
            <family val="2"/>
          </rPr>
          <t xml:space="preserve"> </t>
        </r>
        <r>
          <rPr>
            <i/>
            <sz val="8"/>
            <rFont val="Tahoma"/>
            <family val="2"/>
          </rPr>
          <t>Non-Editable</t>
        </r>
        <r>
          <rPr>
            <sz val="8"/>
            <rFont val="Tahoma"/>
            <family val="2"/>
          </rPr>
          <t xml:space="preserve">
A family total goal for each item, sub-category and major category is calculated by multiplying your </t>
        </r>
        <r>
          <rPr>
            <i/>
            <sz val="8"/>
            <rFont val="Tahoma"/>
            <family val="2"/>
          </rPr>
          <t xml:space="preserve">Family Factor </t>
        </r>
        <r>
          <rPr>
            <sz val="8"/>
            <rFont val="Tahoma"/>
            <family val="2"/>
          </rPr>
          <t>by the male adult quantity goal you set.</t>
        </r>
        <r>
          <rPr>
            <sz val="8"/>
            <rFont val="Tahoma"/>
            <family val="0"/>
          </rPr>
          <t xml:space="preserve">
</t>
        </r>
      </text>
    </comment>
    <comment ref="H144" authorId="0">
      <text>
        <r>
          <rPr>
            <b/>
            <sz val="8"/>
            <rFont val="Tahoma"/>
            <family val="0"/>
          </rPr>
          <t xml:space="preserve">In Inventory: </t>
        </r>
        <r>
          <rPr>
            <i/>
            <sz val="8"/>
            <rFont val="Tahoma"/>
            <family val="2"/>
          </rPr>
          <t>Non-Editable</t>
        </r>
        <r>
          <rPr>
            <b/>
            <sz val="8"/>
            <rFont val="Tahoma"/>
            <family val="0"/>
          </rPr>
          <t xml:space="preserve">
</t>
        </r>
        <r>
          <rPr>
            <sz val="8"/>
            <rFont val="Tahoma"/>
            <family val="2"/>
          </rPr>
          <t>Indicates total amounts you listed in the inventory view.</t>
        </r>
      </text>
    </comment>
    <comment ref="I144" authorId="0">
      <text>
        <r>
          <rPr>
            <b/>
            <sz val="8"/>
            <rFont val="Tahoma"/>
            <family val="0"/>
          </rPr>
          <t xml:space="preserve">Still Needed: </t>
        </r>
        <r>
          <rPr>
            <i/>
            <sz val="8"/>
            <rFont val="Tahoma"/>
            <family val="2"/>
          </rPr>
          <t>Non-Editable</t>
        </r>
        <r>
          <rPr>
            <sz val="8"/>
            <rFont val="Tahoma"/>
            <family val="0"/>
          </rPr>
          <t xml:space="preserve">
These green squares on the right indicate the amount your family still needs for 12, 6, and 3 month periods of food storage.</t>
        </r>
      </text>
    </comment>
    <comment ref="L144" authorId="0">
      <text>
        <r>
          <rPr>
            <b/>
            <sz val="8"/>
            <rFont val="Tahoma"/>
            <family val="0"/>
          </rPr>
          <t xml:space="preserve">Minimum Use Rate: </t>
        </r>
        <r>
          <rPr>
            <i/>
            <sz val="8"/>
            <rFont val="Tahoma"/>
            <family val="2"/>
          </rPr>
          <t xml:space="preserve">Non-Editable
</t>
        </r>
        <r>
          <rPr>
            <sz val="8"/>
            <rFont val="Tahoma"/>
            <family val="2"/>
          </rPr>
          <t>Describes how much of your current inventory you must use per month to avoid spoiling. (inventory/shelf life) This is based on the Shelf Life valid entered in the cells to the left.</t>
        </r>
      </text>
    </comment>
    <comment ref="L145" authorId="0">
      <text>
        <r>
          <rPr>
            <b/>
            <sz val="8"/>
            <rFont val="Tahoma"/>
            <family val="0"/>
          </rPr>
          <t xml:space="preserve">Actual Percentage of major category: </t>
        </r>
        <r>
          <rPr>
            <i/>
            <sz val="8"/>
            <rFont val="Tahoma"/>
            <family val="2"/>
          </rPr>
          <t>Non-Editable</t>
        </r>
        <r>
          <rPr>
            <b/>
            <sz val="8"/>
            <rFont val="Tahoma"/>
            <family val="0"/>
          </rPr>
          <t xml:space="preserve">
</t>
        </r>
        <r>
          <rPr>
            <sz val="8"/>
            <rFont val="Tahoma"/>
            <family val="2"/>
          </rPr>
          <t>Give the percentage of the major category minimum goal that each sub-category fulfills.</t>
        </r>
      </text>
    </comment>
    <comment ref="C146" authorId="0">
      <text>
        <r>
          <rPr>
            <b/>
            <sz val="8"/>
            <rFont val="Tahoma"/>
            <family val="0"/>
          </rPr>
          <t xml:space="preserve">Storage Item: </t>
        </r>
        <r>
          <rPr>
            <i/>
            <sz val="8"/>
            <rFont val="Tahoma"/>
            <family val="2"/>
          </rPr>
          <t>Editable</t>
        </r>
        <r>
          <rPr>
            <b/>
            <sz val="8"/>
            <rFont val="Tahoma"/>
            <family val="0"/>
          </rPr>
          <t xml:space="preserve">
</t>
        </r>
        <r>
          <rPr>
            <sz val="8"/>
            <rFont val="Tahoma"/>
            <family val="2"/>
          </rPr>
          <t>A common list of items are listed in each major category.  
These items be edited or changed to reflect your desired storage items. Just type over the existing text. Changes are automatically corrected throughout the program.</t>
        </r>
      </text>
    </comment>
    <comment ref="D146" authorId="0">
      <text>
        <r>
          <rPr>
            <b/>
            <sz val="8"/>
            <rFont val="Tahoma"/>
            <family val="0"/>
          </rPr>
          <t xml:space="preserve">Shelf Life: </t>
        </r>
        <r>
          <rPr>
            <i/>
            <sz val="8"/>
            <rFont val="Tahoma"/>
            <family val="2"/>
          </rPr>
          <t xml:space="preserve">Editable
</t>
        </r>
        <r>
          <rPr>
            <sz val="8"/>
            <rFont val="Tahoma"/>
            <family val="2"/>
          </rPr>
          <t>Enter approximate shelf life in months for each item.</t>
        </r>
        <r>
          <rPr>
            <sz val="8"/>
            <rFont val="Tahoma"/>
            <family val="0"/>
          </rPr>
          <t xml:space="preserve">
Known approximate shelf life's have already been entered. 
These numbers be edited or changed to reflect your desired storage items. Just type over the existing text. Changes are automatically corrected throughout the program.</t>
        </r>
      </text>
    </comment>
    <comment ref="E146" authorId="0">
      <text>
        <r>
          <rPr>
            <b/>
            <sz val="8"/>
            <rFont val="Tahoma"/>
            <family val="0"/>
          </rPr>
          <t xml:space="preserve">Adult Goal Quantity: </t>
        </r>
        <r>
          <rPr>
            <i/>
            <sz val="8"/>
            <rFont val="Tahoma"/>
            <family val="2"/>
          </rPr>
          <t>Editable</t>
        </r>
        <r>
          <rPr>
            <b/>
            <sz val="8"/>
            <rFont val="Tahoma"/>
            <family val="0"/>
          </rPr>
          <t xml:space="preserve">
</t>
        </r>
        <r>
          <rPr>
            <sz val="8"/>
            <rFont val="Tahoma"/>
            <family val="2"/>
          </rPr>
          <t xml:space="preserve">Enter a Goal Amount you want per Adult Quantity for each item desired. (This reflects the amount required for one adult male). Items for which a goal is already entered indicated is a minimum recommended amount for that specific item.  
These numbers be edited or changed to reflect your desired storage items according to your familes tastes. Just type over the existing numbers. Increase the </t>
        </r>
        <r>
          <rPr>
            <i/>
            <sz val="8"/>
            <rFont val="Tahoma"/>
            <family val="2"/>
          </rPr>
          <t>Adult Goal Quantities</t>
        </r>
        <r>
          <rPr>
            <sz val="8"/>
            <rFont val="Tahoma"/>
            <family val="2"/>
          </rPr>
          <t xml:space="preserve">  until the total for that category is equal to or greater than the minimum Adult Quanity you selected in the </t>
        </r>
        <r>
          <rPr>
            <b/>
            <sz val="8"/>
            <rFont val="Tahoma"/>
            <family val="2"/>
          </rPr>
          <t>Storage Summary Sheet</t>
        </r>
        <r>
          <rPr>
            <sz val="8"/>
            <rFont val="Tahoma"/>
            <family val="2"/>
          </rPr>
          <t>. Changes are automatically corrected throughout the program.</t>
        </r>
      </text>
    </comment>
    <comment ref="F146" authorId="0">
      <text>
        <r>
          <rPr>
            <b/>
            <sz val="8"/>
            <rFont val="Tahoma"/>
            <family val="0"/>
          </rPr>
          <t>Units:</t>
        </r>
        <r>
          <rPr>
            <i/>
            <sz val="8"/>
            <rFont val="Tahoma"/>
            <family val="2"/>
          </rPr>
          <t xml:space="preserve"> Non-Editable
</t>
        </r>
        <r>
          <rPr>
            <sz val="8"/>
            <rFont val="Tahoma"/>
            <family val="2"/>
          </rPr>
          <t>Common units are already given.</t>
        </r>
      </text>
    </comment>
    <comment ref="G146" authorId="0">
      <text>
        <r>
          <rPr>
            <b/>
            <sz val="8"/>
            <rFont val="Tahoma"/>
            <family val="0"/>
          </rPr>
          <t>Family Total Goal:</t>
        </r>
        <r>
          <rPr>
            <sz val="8"/>
            <rFont val="Tahoma"/>
            <family val="2"/>
          </rPr>
          <t xml:space="preserve"> </t>
        </r>
        <r>
          <rPr>
            <i/>
            <sz val="8"/>
            <rFont val="Tahoma"/>
            <family val="2"/>
          </rPr>
          <t>Non-Editable</t>
        </r>
        <r>
          <rPr>
            <sz val="8"/>
            <rFont val="Tahoma"/>
            <family val="2"/>
          </rPr>
          <t xml:space="preserve">
A family total goal for each item, sub-category and major category is calculated by multiplying your </t>
        </r>
        <r>
          <rPr>
            <i/>
            <sz val="8"/>
            <rFont val="Tahoma"/>
            <family val="2"/>
          </rPr>
          <t xml:space="preserve">Family Factor </t>
        </r>
        <r>
          <rPr>
            <sz val="8"/>
            <rFont val="Tahoma"/>
            <family val="2"/>
          </rPr>
          <t>by the male adult quantity goal you set.</t>
        </r>
        <r>
          <rPr>
            <sz val="8"/>
            <rFont val="Tahoma"/>
            <family val="0"/>
          </rPr>
          <t xml:space="preserve">
</t>
        </r>
      </text>
    </comment>
    <comment ref="H146" authorId="0">
      <text>
        <r>
          <rPr>
            <b/>
            <sz val="8"/>
            <rFont val="Tahoma"/>
            <family val="0"/>
          </rPr>
          <t xml:space="preserve">In Inventory: </t>
        </r>
        <r>
          <rPr>
            <i/>
            <sz val="8"/>
            <rFont val="Tahoma"/>
            <family val="2"/>
          </rPr>
          <t>Non-Editable</t>
        </r>
        <r>
          <rPr>
            <b/>
            <sz val="8"/>
            <rFont val="Tahoma"/>
            <family val="0"/>
          </rPr>
          <t xml:space="preserve">
</t>
        </r>
        <r>
          <rPr>
            <sz val="8"/>
            <rFont val="Tahoma"/>
            <family val="2"/>
          </rPr>
          <t>Indicates total amounts you listed in the inventory view.</t>
        </r>
      </text>
    </comment>
    <comment ref="I146" authorId="0">
      <text>
        <r>
          <rPr>
            <b/>
            <sz val="8"/>
            <rFont val="Tahoma"/>
            <family val="0"/>
          </rPr>
          <t xml:space="preserve">Still Needed: </t>
        </r>
        <r>
          <rPr>
            <i/>
            <sz val="8"/>
            <rFont val="Tahoma"/>
            <family val="2"/>
          </rPr>
          <t>Non-Editable</t>
        </r>
        <r>
          <rPr>
            <sz val="8"/>
            <rFont val="Tahoma"/>
            <family val="0"/>
          </rPr>
          <t xml:space="preserve">
These green squares on the right indicate the amount your family still needs for 12, 6, and 3 month periods of food storage.</t>
        </r>
      </text>
    </comment>
    <comment ref="L146" authorId="0">
      <text>
        <r>
          <rPr>
            <b/>
            <sz val="8"/>
            <rFont val="Tahoma"/>
            <family val="0"/>
          </rPr>
          <t xml:space="preserve">Minimum Use Rate: </t>
        </r>
        <r>
          <rPr>
            <i/>
            <sz val="8"/>
            <rFont val="Tahoma"/>
            <family val="2"/>
          </rPr>
          <t xml:space="preserve">Non-Editable
</t>
        </r>
        <r>
          <rPr>
            <sz val="8"/>
            <rFont val="Tahoma"/>
            <family val="2"/>
          </rPr>
          <t>Describes how much of your current inventory you must use per month to avoid spoiling. (inventory/shelf life) This is based on the Shelf Life valid entered in the cells to the left.</t>
        </r>
      </text>
    </comment>
    <comment ref="C166" authorId="0">
      <text>
        <r>
          <rPr>
            <b/>
            <sz val="8"/>
            <rFont val="Tahoma"/>
            <family val="0"/>
          </rPr>
          <t xml:space="preserve">Storage Item: </t>
        </r>
        <r>
          <rPr>
            <i/>
            <sz val="8"/>
            <rFont val="Tahoma"/>
            <family val="2"/>
          </rPr>
          <t>Editable</t>
        </r>
        <r>
          <rPr>
            <b/>
            <sz val="8"/>
            <rFont val="Tahoma"/>
            <family val="0"/>
          </rPr>
          <t xml:space="preserve">
</t>
        </r>
        <r>
          <rPr>
            <sz val="8"/>
            <rFont val="Tahoma"/>
            <family val="2"/>
          </rPr>
          <t>A common list of items are listed in each major category.  
These items be edited or changed to reflect your desired storage items. Just type over the existing text. Changes are automatically corrected throughout the program.</t>
        </r>
      </text>
    </comment>
    <comment ref="D166" authorId="0">
      <text>
        <r>
          <rPr>
            <b/>
            <sz val="8"/>
            <rFont val="Tahoma"/>
            <family val="0"/>
          </rPr>
          <t xml:space="preserve">Shelf Life: </t>
        </r>
        <r>
          <rPr>
            <i/>
            <sz val="8"/>
            <rFont val="Tahoma"/>
            <family val="2"/>
          </rPr>
          <t xml:space="preserve">Editable
</t>
        </r>
        <r>
          <rPr>
            <sz val="8"/>
            <rFont val="Tahoma"/>
            <family val="2"/>
          </rPr>
          <t>Enter approximate shelf life in months for each item.</t>
        </r>
        <r>
          <rPr>
            <sz val="8"/>
            <rFont val="Tahoma"/>
            <family val="0"/>
          </rPr>
          <t xml:space="preserve">
Known approximate shelf life's have already been entered. 
These numbers be edited or changed to reflect your desired storage items. Just type over the existing text. Changes are automatically corrected throughout the program.</t>
        </r>
      </text>
    </comment>
    <comment ref="E166" authorId="0">
      <text>
        <r>
          <rPr>
            <b/>
            <sz val="8"/>
            <rFont val="Tahoma"/>
            <family val="0"/>
          </rPr>
          <t xml:space="preserve">Adult Goal Quantity: </t>
        </r>
        <r>
          <rPr>
            <i/>
            <sz val="8"/>
            <rFont val="Tahoma"/>
            <family val="2"/>
          </rPr>
          <t>Editable</t>
        </r>
        <r>
          <rPr>
            <b/>
            <sz val="8"/>
            <rFont val="Tahoma"/>
            <family val="0"/>
          </rPr>
          <t xml:space="preserve">
</t>
        </r>
        <r>
          <rPr>
            <sz val="8"/>
            <rFont val="Tahoma"/>
            <family val="2"/>
          </rPr>
          <t xml:space="preserve">Enter a Goal Amount you want per Adult Quantity for each item desired. (This reflects the amount required for one adult male). Items for which a goal is already entered indicated is a minimum recommended amount for that specific item.  
These numbers be edited or changed to reflect your desired storage items according to your familes tastes. Just type over the existing numbers. Increase the </t>
        </r>
        <r>
          <rPr>
            <i/>
            <sz val="8"/>
            <rFont val="Tahoma"/>
            <family val="2"/>
          </rPr>
          <t>Adult Goal Quantities</t>
        </r>
        <r>
          <rPr>
            <sz val="8"/>
            <rFont val="Tahoma"/>
            <family val="2"/>
          </rPr>
          <t xml:space="preserve">  until the total for that category is equal to or greater than the minimum Adult Quanity you selected in the </t>
        </r>
        <r>
          <rPr>
            <b/>
            <sz val="8"/>
            <rFont val="Tahoma"/>
            <family val="2"/>
          </rPr>
          <t>Storage Summary Sheet</t>
        </r>
        <r>
          <rPr>
            <sz val="8"/>
            <rFont val="Tahoma"/>
            <family val="2"/>
          </rPr>
          <t>. Changes are automatically corrected throughout the program.</t>
        </r>
      </text>
    </comment>
    <comment ref="F166" authorId="0">
      <text>
        <r>
          <rPr>
            <b/>
            <sz val="8"/>
            <rFont val="Tahoma"/>
            <family val="0"/>
          </rPr>
          <t>Units:</t>
        </r>
        <r>
          <rPr>
            <i/>
            <sz val="8"/>
            <rFont val="Tahoma"/>
            <family val="2"/>
          </rPr>
          <t xml:space="preserve"> Non-Editable
</t>
        </r>
        <r>
          <rPr>
            <sz val="8"/>
            <rFont val="Tahoma"/>
            <family val="2"/>
          </rPr>
          <t>Common units are already given.</t>
        </r>
      </text>
    </comment>
    <comment ref="G166" authorId="0">
      <text>
        <r>
          <rPr>
            <b/>
            <sz val="8"/>
            <rFont val="Tahoma"/>
            <family val="0"/>
          </rPr>
          <t>Family Total Goal:</t>
        </r>
        <r>
          <rPr>
            <sz val="8"/>
            <rFont val="Tahoma"/>
            <family val="2"/>
          </rPr>
          <t xml:space="preserve"> </t>
        </r>
        <r>
          <rPr>
            <i/>
            <sz val="8"/>
            <rFont val="Tahoma"/>
            <family val="2"/>
          </rPr>
          <t>Non-Editable</t>
        </r>
        <r>
          <rPr>
            <sz val="8"/>
            <rFont val="Tahoma"/>
            <family val="2"/>
          </rPr>
          <t xml:space="preserve">
A family total goal for each item, sub-category and major category is calculated by multiplying your </t>
        </r>
        <r>
          <rPr>
            <i/>
            <sz val="8"/>
            <rFont val="Tahoma"/>
            <family val="2"/>
          </rPr>
          <t xml:space="preserve">Family Factor </t>
        </r>
        <r>
          <rPr>
            <sz val="8"/>
            <rFont val="Tahoma"/>
            <family val="2"/>
          </rPr>
          <t>by the male adult quantity goal you set.</t>
        </r>
        <r>
          <rPr>
            <sz val="8"/>
            <rFont val="Tahoma"/>
            <family val="0"/>
          </rPr>
          <t xml:space="preserve">
</t>
        </r>
      </text>
    </comment>
    <comment ref="H166" authorId="0">
      <text>
        <r>
          <rPr>
            <b/>
            <sz val="8"/>
            <rFont val="Tahoma"/>
            <family val="0"/>
          </rPr>
          <t xml:space="preserve">In Inventory: </t>
        </r>
        <r>
          <rPr>
            <i/>
            <sz val="8"/>
            <rFont val="Tahoma"/>
            <family val="2"/>
          </rPr>
          <t>Non-Editable</t>
        </r>
        <r>
          <rPr>
            <b/>
            <sz val="8"/>
            <rFont val="Tahoma"/>
            <family val="0"/>
          </rPr>
          <t xml:space="preserve">
</t>
        </r>
        <r>
          <rPr>
            <sz val="8"/>
            <rFont val="Tahoma"/>
            <family val="2"/>
          </rPr>
          <t>Indicates total amounts you listed in the inventory view.</t>
        </r>
      </text>
    </comment>
    <comment ref="I166" authorId="0">
      <text>
        <r>
          <rPr>
            <b/>
            <sz val="8"/>
            <rFont val="Tahoma"/>
            <family val="0"/>
          </rPr>
          <t xml:space="preserve">Still Needed: </t>
        </r>
        <r>
          <rPr>
            <i/>
            <sz val="8"/>
            <rFont val="Tahoma"/>
            <family val="2"/>
          </rPr>
          <t>Non-Editable</t>
        </r>
        <r>
          <rPr>
            <sz val="8"/>
            <rFont val="Tahoma"/>
            <family val="0"/>
          </rPr>
          <t xml:space="preserve">
These green squares on the right indicate the amount your family still needs for 12, 6, and 3 month periods of food storage.</t>
        </r>
      </text>
    </comment>
    <comment ref="L166" authorId="0">
      <text>
        <r>
          <rPr>
            <b/>
            <sz val="8"/>
            <rFont val="Tahoma"/>
            <family val="0"/>
          </rPr>
          <t xml:space="preserve">Minimum Use Rate: </t>
        </r>
        <r>
          <rPr>
            <i/>
            <sz val="8"/>
            <rFont val="Tahoma"/>
            <family val="2"/>
          </rPr>
          <t xml:space="preserve">Non-Editable
</t>
        </r>
        <r>
          <rPr>
            <sz val="8"/>
            <rFont val="Tahoma"/>
            <family val="2"/>
          </rPr>
          <t>Describes how much of your current inventory you must use per month to avoid spoiling. (inventory/shelf life) This is based on the Shelf Life valid entered in the cells to the left.</t>
        </r>
      </text>
    </comment>
    <comment ref="L167" authorId="0">
      <text>
        <r>
          <rPr>
            <b/>
            <sz val="8"/>
            <rFont val="Tahoma"/>
            <family val="0"/>
          </rPr>
          <t xml:space="preserve">Actual Percentage of major category: </t>
        </r>
        <r>
          <rPr>
            <i/>
            <sz val="8"/>
            <rFont val="Tahoma"/>
            <family val="2"/>
          </rPr>
          <t>Non-Editable</t>
        </r>
        <r>
          <rPr>
            <b/>
            <sz val="8"/>
            <rFont val="Tahoma"/>
            <family val="0"/>
          </rPr>
          <t xml:space="preserve">
</t>
        </r>
        <r>
          <rPr>
            <sz val="8"/>
            <rFont val="Tahoma"/>
            <family val="2"/>
          </rPr>
          <t>Give the percentage of the major category minimum goal that each sub-category fulfills.</t>
        </r>
      </text>
    </comment>
    <comment ref="C168" authorId="0">
      <text>
        <r>
          <rPr>
            <b/>
            <sz val="8"/>
            <rFont val="Tahoma"/>
            <family val="0"/>
          </rPr>
          <t xml:space="preserve">Storage Item: </t>
        </r>
        <r>
          <rPr>
            <i/>
            <sz val="8"/>
            <rFont val="Tahoma"/>
            <family val="2"/>
          </rPr>
          <t>Editable</t>
        </r>
        <r>
          <rPr>
            <b/>
            <sz val="8"/>
            <rFont val="Tahoma"/>
            <family val="0"/>
          </rPr>
          <t xml:space="preserve">
</t>
        </r>
        <r>
          <rPr>
            <sz val="8"/>
            <rFont val="Tahoma"/>
            <family val="2"/>
          </rPr>
          <t>A common list of items are listed in each major category.  
These items be edited or changed to reflect your desired storage items. Just type over the existing text. Changes are automatically corrected throughout the program.</t>
        </r>
      </text>
    </comment>
    <comment ref="D168" authorId="0">
      <text>
        <r>
          <rPr>
            <b/>
            <sz val="8"/>
            <rFont val="Tahoma"/>
            <family val="0"/>
          </rPr>
          <t xml:space="preserve">Shelf Life: </t>
        </r>
        <r>
          <rPr>
            <i/>
            <sz val="8"/>
            <rFont val="Tahoma"/>
            <family val="2"/>
          </rPr>
          <t xml:space="preserve">Editable
</t>
        </r>
        <r>
          <rPr>
            <sz val="8"/>
            <rFont val="Tahoma"/>
            <family val="2"/>
          </rPr>
          <t>Enter approximate shelf life in months for each item.</t>
        </r>
        <r>
          <rPr>
            <sz val="8"/>
            <rFont val="Tahoma"/>
            <family val="0"/>
          </rPr>
          <t xml:space="preserve">
Known approximate shelf life's have already been entered. 
These numbers be edited or changed to reflect your desired storage items. Just type over the existing text. Changes are automatically corrected throughout the program.</t>
        </r>
      </text>
    </comment>
    <comment ref="E168" authorId="0">
      <text>
        <r>
          <rPr>
            <b/>
            <sz val="8"/>
            <rFont val="Tahoma"/>
            <family val="0"/>
          </rPr>
          <t xml:space="preserve">Adult Goal Quantity: </t>
        </r>
        <r>
          <rPr>
            <i/>
            <sz val="8"/>
            <rFont val="Tahoma"/>
            <family val="2"/>
          </rPr>
          <t>Editable</t>
        </r>
        <r>
          <rPr>
            <b/>
            <sz val="8"/>
            <rFont val="Tahoma"/>
            <family val="0"/>
          </rPr>
          <t xml:space="preserve">
</t>
        </r>
        <r>
          <rPr>
            <sz val="8"/>
            <rFont val="Tahoma"/>
            <family val="2"/>
          </rPr>
          <t xml:space="preserve">Enter a Goal Amount you want per Adult Quantity for each item desired. (This reflects the amount required for one adult male). Items for which a goal is already entered indicated is a minimum recommended amount for that specific item.  
These numbers be edited or changed to reflect your desired storage items according to your familes tastes. Just type over the existing numbers. Increase the </t>
        </r>
        <r>
          <rPr>
            <i/>
            <sz val="8"/>
            <rFont val="Tahoma"/>
            <family val="2"/>
          </rPr>
          <t>Adult Goal Quantities</t>
        </r>
        <r>
          <rPr>
            <sz val="8"/>
            <rFont val="Tahoma"/>
            <family val="2"/>
          </rPr>
          <t xml:space="preserve">  until the total for that category is equal to or greater than the minimum Adult Quanity you selected in the </t>
        </r>
        <r>
          <rPr>
            <b/>
            <sz val="8"/>
            <rFont val="Tahoma"/>
            <family val="2"/>
          </rPr>
          <t>Storage Summary Sheet</t>
        </r>
        <r>
          <rPr>
            <sz val="8"/>
            <rFont val="Tahoma"/>
            <family val="2"/>
          </rPr>
          <t>. Changes are automatically corrected throughout the program.</t>
        </r>
      </text>
    </comment>
    <comment ref="F168" authorId="0">
      <text>
        <r>
          <rPr>
            <b/>
            <sz val="8"/>
            <rFont val="Tahoma"/>
            <family val="0"/>
          </rPr>
          <t>Units:</t>
        </r>
        <r>
          <rPr>
            <i/>
            <sz val="8"/>
            <rFont val="Tahoma"/>
            <family val="2"/>
          </rPr>
          <t xml:space="preserve"> Non-Editable
</t>
        </r>
        <r>
          <rPr>
            <sz val="8"/>
            <rFont val="Tahoma"/>
            <family val="2"/>
          </rPr>
          <t>Common units are already given.</t>
        </r>
      </text>
    </comment>
    <comment ref="G168" authorId="0">
      <text>
        <r>
          <rPr>
            <b/>
            <sz val="8"/>
            <rFont val="Tahoma"/>
            <family val="0"/>
          </rPr>
          <t>Family Total Goal:</t>
        </r>
        <r>
          <rPr>
            <sz val="8"/>
            <rFont val="Tahoma"/>
            <family val="2"/>
          </rPr>
          <t xml:space="preserve"> </t>
        </r>
        <r>
          <rPr>
            <i/>
            <sz val="8"/>
            <rFont val="Tahoma"/>
            <family val="2"/>
          </rPr>
          <t>Non-Editable</t>
        </r>
        <r>
          <rPr>
            <sz val="8"/>
            <rFont val="Tahoma"/>
            <family val="2"/>
          </rPr>
          <t xml:space="preserve">
A family total goal for each item, sub-category and major category is calculated by multiplying your </t>
        </r>
        <r>
          <rPr>
            <i/>
            <sz val="8"/>
            <rFont val="Tahoma"/>
            <family val="2"/>
          </rPr>
          <t xml:space="preserve">Family Factor </t>
        </r>
        <r>
          <rPr>
            <sz val="8"/>
            <rFont val="Tahoma"/>
            <family val="2"/>
          </rPr>
          <t>by the male adult quantity goal you set.</t>
        </r>
        <r>
          <rPr>
            <sz val="8"/>
            <rFont val="Tahoma"/>
            <family val="0"/>
          </rPr>
          <t xml:space="preserve">
</t>
        </r>
      </text>
    </comment>
    <comment ref="H168" authorId="0">
      <text>
        <r>
          <rPr>
            <b/>
            <sz val="8"/>
            <rFont val="Tahoma"/>
            <family val="0"/>
          </rPr>
          <t xml:space="preserve">In Inventory: </t>
        </r>
        <r>
          <rPr>
            <i/>
            <sz val="8"/>
            <rFont val="Tahoma"/>
            <family val="2"/>
          </rPr>
          <t>Non-Editable</t>
        </r>
        <r>
          <rPr>
            <b/>
            <sz val="8"/>
            <rFont val="Tahoma"/>
            <family val="0"/>
          </rPr>
          <t xml:space="preserve">
</t>
        </r>
        <r>
          <rPr>
            <sz val="8"/>
            <rFont val="Tahoma"/>
            <family val="2"/>
          </rPr>
          <t>Indicates total amounts you listed in the inventory view.</t>
        </r>
      </text>
    </comment>
    <comment ref="I168" authorId="0">
      <text>
        <r>
          <rPr>
            <b/>
            <sz val="8"/>
            <rFont val="Tahoma"/>
            <family val="0"/>
          </rPr>
          <t xml:space="preserve">Still Needed: </t>
        </r>
        <r>
          <rPr>
            <i/>
            <sz val="8"/>
            <rFont val="Tahoma"/>
            <family val="2"/>
          </rPr>
          <t>Non-Editable</t>
        </r>
        <r>
          <rPr>
            <sz val="8"/>
            <rFont val="Tahoma"/>
            <family val="0"/>
          </rPr>
          <t xml:space="preserve">
These green squares on the right indicate the amount your family still needs for 12, 6, and 3 month periods of food storage.</t>
        </r>
      </text>
    </comment>
    <comment ref="L168" authorId="0">
      <text>
        <r>
          <rPr>
            <b/>
            <sz val="8"/>
            <rFont val="Tahoma"/>
            <family val="0"/>
          </rPr>
          <t xml:space="preserve">Minimum Use Rate: </t>
        </r>
        <r>
          <rPr>
            <i/>
            <sz val="8"/>
            <rFont val="Tahoma"/>
            <family val="2"/>
          </rPr>
          <t xml:space="preserve">Non-Editable
</t>
        </r>
        <r>
          <rPr>
            <sz val="8"/>
            <rFont val="Tahoma"/>
            <family val="2"/>
          </rPr>
          <t>Describes how much of your current inventory you must use per month to avoid spoiling. (inventory/shelf life) This is based on the Shelf Life valid entered in the cells to the left.</t>
        </r>
      </text>
    </comment>
    <comment ref="C190" authorId="0">
      <text>
        <r>
          <rPr>
            <b/>
            <sz val="8"/>
            <rFont val="Tahoma"/>
            <family val="0"/>
          </rPr>
          <t xml:space="preserve">Storage Item: </t>
        </r>
        <r>
          <rPr>
            <i/>
            <sz val="8"/>
            <rFont val="Tahoma"/>
            <family val="2"/>
          </rPr>
          <t>Editable</t>
        </r>
        <r>
          <rPr>
            <b/>
            <sz val="8"/>
            <rFont val="Tahoma"/>
            <family val="0"/>
          </rPr>
          <t xml:space="preserve">
</t>
        </r>
        <r>
          <rPr>
            <sz val="8"/>
            <rFont val="Tahoma"/>
            <family val="2"/>
          </rPr>
          <t>A common list of items are listed in each major category.  
These items be edited or changed to reflect your desired storage items. Just type over the existing text. Changes are automatically corrected throughout the program.</t>
        </r>
      </text>
    </comment>
    <comment ref="D190" authorId="0">
      <text>
        <r>
          <rPr>
            <b/>
            <sz val="8"/>
            <rFont val="Tahoma"/>
            <family val="0"/>
          </rPr>
          <t xml:space="preserve">Shelf Life: </t>
        </r>
        <r>
          <rPr>
            <i/>
            <sz val="8"/>
            <rFont val="Tahoma"/>
            <family val="2"/>
          </rPr>
          <t xml:space="preserve">Editable
</t>
        </r>
        <r>
          <rPr>
            <sz val="8"/>
            <rFont val="Tahoma"/>
            <family val="2"/>
          </rPr>
          <t>Enter approximate shelf life in months for each item.</t>
        </r>
        <r>
          <rPr>
            <sz val="8"/>
            <rFont val="Tahoma"/>
            <family val="0"/>
          </rPr>
          <t xml:space="preserve">
Known approximate shelf life's have already been entered. 
These numbers be edited or changed to reflect your desired storage items. Just type over the existing text. Changes are automatically corrected throughout the program.</t>
        </r>
      </text>
    </comment>
    <comment ref="E190" authorId="0">
      <text>
        <r>
          <rPr>
            <b/>
            <sz val="8"/>
            <rFont val="Tahoma"/>
            <family val="0"/>
          </rPr>
          <t xml:space="preserve">Adult Goal Quantity: </t>
        </r>
        <r>
          <rPr>
            <i/>
            <sz val="8"/>
            <rFont val="Tahoma"/>
            <family val="2"/>
          </rPr>
          <t>Editable</t>
        </r>
        <r>
          <rPr>
            <b/>
            <sz val="8"/>
            <rFont val="Tahoma"/>
            <family val="0"/>
          </rPr>
          <t xml:space="preserve">
</t>
        </r>
        <r>
          <rPr>
            <sz val="8"/>
            <rFont val="Tahoma"/>
            <family val="2"/>
          </rPr>
          <t xml:space="preserve">Enter a Goal Amount you want per Adult Quantity for each item desired. (This reflects the amount required for one adult male). Items for which a goal is already entered indicated is a minimum recommended amount for that specific item.  
These numbers be edited or changed to reflect your desired storage items according to your familes tastes. Just type over the existing numbers. Increase the </t>
        </r>
        <r>
          <rPr>
            <i/>
            <sz val="8"/>
            <rFont val="Tahoma"/>
            <family val="2"/>
          </rPr>
          <t>Adult Goal Quantities</t>
        </r>
        <r>
          <rPr>
            <sz val="8"/>
            <rFont val="Tahoma"/>
            <family val="2"/>
          </rPr>
          <t xml:space="preserve">  until the total for that category is equal to or greater than the minimum Adult Quanity you selected in the </t>
        </r>
        <r>
          <rPr>
            <b/>
            <sz val="8"/>
            <rFont val="Tahoma"/>
            <family val="2"/>
          </rPr>
          <t>Storage Summary Sheet</t>
        </r>
        <r>
          <rPr>
            <sz val="8"/>
            <rFont val="Tahoma"/>
            <family val="2"/>
          </rPr>
          <t>. Changes are automatically corrected throughout the program.</t>
        </r>
      </text>
    </comment>
    <comment ref="F190" authorId="0">
      <text>
        <r>
          <rPr>
            <b/>
            <sz val="8"/>
            <rFont val="Tahoma"/>
            <family val="0"/>
          </rPr>
          <t>Units:</t>
        </r>
        <r>
          <rPr>
            <i/>
            <sz val="8"/>
            <rFont val="Tahoma"/>
            <family val="2"/>
          </rPr>
          <t xml:space="preserve"> Non-Editable
</t>
        </r>
        <r>
          <rPr>
            <sz val="8"/>
            <rFont val="Tahoma"/>
            <family val="2"/>
          </rPr>
          <t>Common units are already given.</t>
        </r>
      </text>
    </comment>
    <comment ref="G190" authorId="0">
      <text>
        <r>
          <rPr>
            <b/>
            <sz val="8"/>
            <rFont val="Tahoma"/>
            <family val="0"/>
          </rPr>
          <t>Family Total Goal:</t>
        </r>
        <r>
          <rPr>
            <sz val="8"/>
            <rFont val="Tahoma"/>
            <family val="2"/>
          </rPr>
          <t xml:space="preserve"> </t>
        </r>
        <r>
          <rPr>
            <i/>
            <sz val="8"/>
            <rFont val="Tahoma"/>
            <family val="2"/>
          </rPr>
          <t>Non-Editable</t>
        </r>
        <r>
          <rPr>
            <sz val="8"/>
            <rFont val="Tahoma"/>
            <family val="2"/>
          </rPr>
          <t xml:space="preserve">
A family total goal for each item, sub-category and major category is calculated by multiplying your </t>
        </r>
        <r>
          <rPr>
            <i/>
            <sz val="8"/>
            <rFont val="Tahoma"/>
            <family val="2"/>
          </rPr>
          <t xml:space="preserve">Family Factor </t>
        </r>
        <r>
          <rPr>
            <sz val="8"/>
            <rFont val="Tahoma"/>
            <family val="2"/>
          </rPr>
          <t>by the male adult quantity goal you set.</t>
        </r>
        <r>
          <rPr>
            <sz val="8"/>
            <rFont val="Tahoma"/>
            <family val="0"/>
          </rPr>
          <t xml:space="preserve">
</t>
        </r>
      </text>
    </comment>
    <comment ref="H190" authorId="0">
      <text>
        <r>
          <rPr>
            <b/>
            <sz val="8"/>
            <rFont val="Tahoma"/>
            <family val="0"/>
          </rPr>
          <t xml:space="preserve">In Inventory: </t>
        </r>
        <r>
          <rPr>
            <i/>
            <sz val="8"/>
            <rFont val="Tahoma"/>
            <family val="2"/>
          </rPr>
          <t>Non-Editable</t>
        </r>
        <r>
          <rPr>
            <b/>
            <sz val="8"/>
            <rFont val="Tahoma"/>
            <family val="0"/>
          </rPr>
          <t xml:space="preserve">
</t>
        </r>
        <r>
          <rPr>
            <sz val="8"/>
            <rFont val="Tahoma"/>
            <family val="2"/>
          </rPr>
          <t>Indicates total amounts you listed in the inventory view.</t>
        </r>
      </text>
    </comment>
    <comment ref="I190" authorId="0">
      <text>
        <r>
          <rPr>
            <b/>
            <sz val="8"/>
            <rFont val="Tahoma"/>
            <family val="0"/>
          </rPr>
          <t xml:space="preserve">Still Needed: </t>
        </r>
        <r>
          <rPr>
            <i/>
            <sz val="8"/>
            <rFont val="Tahoma"/>
            <family val="2"/>
          </rPr>
          <t>Non-Editable</t>
        </r>
        <r>
          <rPr>
            <sz val="8"/>
            <rFont val="Tahoma"/>
            <family val="0"/>
          </rPr>
          <t xml:space="preserve">
These green squares on the right indicate the amount your family still needs for 12, 6, and 3 month periods of food storage.</t>
        </r>
      </text>
    </comment>
    <comment ref="L190" authorId="0">
      <text>
        <r>
          <rPr>
            <b/>
            <sz val="8"/>
            <rFont val="Tahoma"/>
            <family val="0"/>
          </rPr>
          <t xml:space="preserve">Minimum Use Rate: </t>
        </r>
        <r>
          <rPr>
            <i/>
            <sz val="8"/>
            <rFont val="Tahoma"/>
            <family val="2"/>
          </rPr>
          <t xml:space="preserve">Non-Editable
</t>
        </r>
        <r>
          <rPr>
            <sz val="8"/>
            <rFont val="Tahoma"/>
            <family val="2"/>
          </rPr>
          <t>Describes how much of your current inventory you must use per month to avoid spoiling. (inventory/shelf life) This is based on the Shelf Life valid entered in the cells to the left.</t>
        </r>
      </text>
    </comment>
    <comment ref="L191" authorId="0">
      <text>
        <r>
          <rPr>
            <b/>
            <sz val="8"/>
            <rFont val="Tahoma"/>
            <family val="0"/>
          </rPr>
          <t xml:space="preserve">Actual Percentage of major category: </t>
        </r>
        <r>
          <rPr>
            <i/>
            <sz val="8"/>
            <rFont val="Tahoma"/>
            <family val="2"/>
          </rPr>
          <t>Non-Editable</t>
        </r>
        <r>
          <rPr>
            <b/>
            <sz val="8"/>
            <rFont val="Tahoma"/>
            <family val="0"/>
          </rPr>
          <t xml:space="preserve">
</t>
        </r>
        <r>
          <rPr>
            <sz val="8"/>
            <rFont val="Tahoma"/>
            <family val="2"/>
          </rPr>
          <t>Give the percentage of the major category minimum goal that each sub-category fulfills.</t>
        </r>
      </text>
    </comment>
    <comment ref="C192" authorId="0">
      <text>
        <r>
          <rPr>
            <b/>
            <sz val="8"/>
            <rFont val="Tahoma"/>
            <family val="0"/>
          </rPr>
          <t xml:space="preserve">Storage Item: </t>
        </r>
        <r>
          <rPr>
            <i/>
            <sz val="8"/>
            <rFont val="Tahoma"/>
            <family val="2"/>
          </rPr>
          <t>Editable</t>
        </r>
        <r>
          <rPr>
            <b/>
            <sz val="8"/>
            <rFont val="Tahoma"/>
            <family val="0"/>
          </rPr>
          <t xml:space="preserve">
</t>
        </r>
        <r>
          <rPr>
            <sz val="8"/>
            <rFont val="Tahoma"/>
            <family val="2"/>
          </rPr>
          <t>A common list of items are listed in each major category.  
These items be edited or changed to reflect your desired storage items. Just type over the existing text. Changes are automatically corrected throughout the program.</t>
        </r>
      </text>
    </comment>
    <comment ref="D192" authorId="0">
      <text>
        <r>
          <rPr>
            <b/>
            <sz val="8"/>
            <rFont val="Tahoma"/>
            <family val="0"/>
          </rPr>
          <t xml:space="preserve">Shelf Life: </t>
        </r>
        <r>
          <rPr>
            <i/>
            <sz val="8"/>
            <rFont val="Tahoma"/>
            <family val="2"/>
          </rPr>
          <t xml:space="preserve">Editable
</t>
        </r>
        <r>
          <rPr>
            <sz val="8"/>
            <rFont val="Tahoma"/>
            <family val="2"/>
          </rPr>
          <t>Enter approximate shelf life in months for each item.</t>
        </r>
        <r>
          <rPr>
            <sz val="8"/>
            <rFont val="Tahoma"/>
            <family val="0"/>
          </rPr>
          <t xml:space="preserve">
Known approximate shelf life's have already been entered. 
These numbers be edited or changed to reflect your desired storage items. Just type over the existing text. Changes are automatically corrected throughout the program.</t>
        </r>
      </text>
    </comment>
    <comment ref="E192" authorId="0">
      <text>
        <r>
          <rPr>
            <b/>
            <sz val="8"/>
            <rFont val="Tahoma"/>
            <family val="0"/>
          </rPr>
          <t xml:space="preserve">Adult Goal Quantity: </t>
        </r>
        <r>
          <rPr>
            <i/>
            <sz val="8"/>
            <rFont val="Tahoma"/>
            <family val="2"/>
          </rPr>
          <t>Editable</t>
        </r>
        <r>
          <rPr>
            <b/>
            <sz val="8"/>
            <rFont val="Tahoma"/>
            <family val="0"/>
          </rPr>
          <t xml:space="preserve">
</t>
        </r>
        <r>
          <rPr>
            <sz val="8"/>
            <rFont val="Tahoma"/>
            <family val="2"/>
          </rPr>
          <t xml:space="preserve">Enter a Goal Amount you want per Adult Quantity for each item desired. (This reflects the amount required for one adult male). Items for which a goal is already entered indicated is a minimum recommended amount for that specific item.  
These numbers be edited or changed to reflect your desired storage items according to your familes tastes. Just type over the existing numbers. Increase the </t>
        </r>
        <r>
          <rPr>
            <i/>
            <sz val="8"/>
            <rFont val="Tahoma"/>
            <family val="2"/>
          </rPr>
          <t>Adult Goal Quantities</t>
        </r>
        <r>
          <rPr>
            <sz val="8"/>
            <rFont val="Tahoma"/>
            <family val="2"/>
          </rPr>
          <t xml:space="preserve">  until the total for that category is equal to or greater than the minimum Adult Quanity you selected in the </t>
        </r>
        <r>
          <rPr>
            <b/>
            <sz val="8"/>
            <rFont val="Tahoma"/>
            <family val="2"/>
          </rPr>
          <t>Storage Summary Sheet</t>
        </r>
        <r>
          <rPr>
            <sz val="8"/>
            <rFont val="Tahoma"/>
            <family val="2"/>
          </rPr>
          <t>. Changes are automatically corrected throughout the program.</t>
        </r>
      </text>
    </comment>
    <comment ref="F192" authorId="0">
      <text>
        <r>
          <rPr>
            <b/>
            <sz val="8"/>
            <rFont val="Tahoma"/>
            <family val="0"/>
          </rPr>
          <t>Units:</t>
        </r>
        <r>
          <rPr>
            <i/>
            <sz val="8"/>
            <rFont val="Tahoma"/>
            <family val="2"/>
          </rPr>
          <t xml:space="preserve"> Non-Editable
</t>
        </r>
        <r>
          <rPr>
            <sz val="8"/>
            <rFont val="Tahoma"/>
            <family val="2"/>
          </rPr>
          <t>Common units are already given.</t>
        </r>
      </text>
    </comment>
    <comment ref="G192" authorId="0">
      <text>
        <r>
          <rPr>
            <b/>
            <sz val="8"/>
            <rFont val="Tahoma"/>
            <family val="0"/>
          </rPr>
          <t>Family Total Goal:</t>
        </r>
        <r>
          <rPr>
            <sz val="8"/>
            <rFont val="Tahoma"/>
            <family val="2"/>
          </rPr>
          <t xml:space="preserve"> </t>
        </r>
        <r>
          <rPr>
            <i/>
            <sz val="8"/>
            <rFont val="Tahoma"/>
            <family val="2"/>
          </rPr>
          <t>Non-Editable</t>
        </r>
        <r>
          <rPr>
            <sz val="8"/>
            <rFont val="Tahoma"/>
            <family val="2"/>
          </rPr>
          <t xml:space="preserve">
A family total goal for each item, sub-category and major category is calculated by multiplying your </t>
        </r>
        <r>
          <rPr>
            <i/>
            <sz val="8"/>
            <rFont val="Tahoma"/>
            <family val="2"/>
          </rPr>
          <t xml:space="preserve">Family Factor </t>
        </r>
        <r>
          <rPr>
            <sz val="8"/>
            <rFont val="Tahoma"/>
            <family val="2"/>
          </rPr>
          <t>by the male adult quantity goal you set.</t>
        </r>
        <r>
          <rPr>
            <sz val="8"/>
            <rFont val="Tahoma"/>
            <family val="0"/>
          </rPr>
          <t xml:space="preserve">
</t>
        </r>
      </text>
    </comment>
    <comment ref="H192" authorId="0">
      <text>
        <r>
          <rPr>
            <b/>
            <sz val="8"/>
            <rFont val="Tahoma"/>
            <family val="0"/>
          </rPr>
          <t xml:space="preserve">In Inventory: </t>
        </r>
        <r>
          <rPr>
            <i/>
            <sz val="8"/>
            <rFont val="Tahoma"/>
            <family val="2"/>
          </rPr>
          <t>Non-Editable</t>
        </r>
        <r>
          <rPr>
            <b/>
            <sz val="8"/>
            <rFont val="Tahoma"/>
            <family val="0"/>
          </rPr>
          <t xml:space="preserve">
</t>
        </r>
        <r>
          <rPr>
            <sz val="8"/>
            <rFont val="Tahoma"/>
            <family val="2"/>
          </rPr>
          <t>Indicates total amounts you listed in the inventory view.</t>
        </r>
      </text>
    </comment>
    <comment ref="I192" authorId="0">
      <text>
        <r>
          <rPr>
            <b/>
            <sz val="8"/>
            <rFont val="Tahoma"/>
            <family val="0"/>
          </rPr>
          <t xml:space="preserve">Still Needed: </t>
        </r>
        <r>
          <rPr>
            <i/>
            <sz val="8"/>
            <rFont val="Tahoma"/>
            <family val="2"/>
          </rPr>
          <t>Non-Editable</t>
        </r>
        <r>
          <rPr>
            <sz val="8"/>
            <rFont val="Tahoma"/>
            <family val="0"/>
          </rPr>
          <t xml:space="preserve">
These green squares on the right indicate the amount your family still needs for 12, 6, and 3 month periods of food storage.</t>
        </r>
      </text>
    </comment>
    <comment ref="L192" authorId="0">
      <text>
        <r>
          <rPr>
            <b/>
            <sz val="8"/>
            <rFont val="Tahoma"/>
            <family val="0"/>
          </rPr>
          <t xml:space="preserve">Minimum Use Rate: </t>
        </r>
        <r>
          <rPr>
            <i/>
            <sz val="8"/>
            <rFont val="Tahoma"/>
            <family val="2"/>
          </rPr>
          <t xml:space="preserve">Non-Editable
</t>
        </r>
        <r>
          <rPr>
            <sz val="8"/>
            <rFont val="Tahoma"/>
            <family val="2"/>
          </rPr>
          <t>Describes how much of your current inventory you must use per month to avoid spoiling. (inventory/shelf life) This is based on the Shelf Life valid entered in the cells to the left.</t>
        </r>
      </text>
    </comment>
    <comment ref="J67" authorId="0">
      <text>
        <r>
          <rPr>
            <b/>
            <sz val="8"/>
            <rFont val="Tahoma"/>
            <family val="0"/>
          </rPr>
          <t>Adult Total Minimum:</t>
        </r>
        <r>
          <rPr>
            <sz val="8"/>
            <rFont val="Tahoma"/>
            <family val="0"/>
          </rPr>
          <t xml:space="preserve">
N</t>
        </r>
        <r>
          <rPr>
            <i/>
            <sz val="8"/>
            <rFont val="Tahoma"/>
            <family val="2"/>
          </rPr>
          <t xml:space="preserve">on-Editable
</t>
        </r>
        <r>
          <rPr>
            <sz val="8"/>
            <rFont val="Tahoma"/>
            <family val="2"/>
          </rPr>
          <t xml:space="preserve">Minimum Adult Quantity Total needed for the major category based on source selected in </t>
        </r>
        <r>
          <rPr>
            <i/>
            <sz val="8"/>
            <rFont val="Tahoma"/>
            <family val="2"/>
          </rPr>
          <t>Storage Summary Sheet.</t>
        </r>
      </text>
    </comment>
    <comment ref="J89" authorId="0">
      <text>
        <r>
          <rPr>
            <b/>
            <sz val="8"/>
            <rFont val="Tahoma"/>
            <family val="0"/>
          </rPr>
          <t>Adult Total Minimum:</t>
        </r>
        <r>
          <rPr>
            <sz val="8"/>
            <rFont val="Tahoma"/>
            <family val="0"/>
          </rPr>
          <t xml:space="preserve">
N</t>
        </r>
        <r>
          <rPr>
            <i/>
            <sz val="8"/>
            <rFont val="Tahoma"/>
            <family val="2"/>
          </rPr>
          <t xml:space="preserve">on-Editable
</t>
        </r>
        <r>
          <rPr>
            <sz val="8"/>
            <rFont val="Tahoma"/>
            <family val="2"/>
          </rPr>
          <t xml:space="preserve">Minimum Adult Quantity Total needed for the major category based on source selected in </t>
        </r>
        <r>
          <rPr>
            <i/>
            <sz val="8"/>
            <rFont val="Tahoma"/>
            <family val="2"/>
          </rPr>
          <t>Storage Summary Sheet.</t>
        </r>
      </text>
    </comment>
    <comment ref="J118" authorId="0">
      <text>
        <r>
          <rPr>
            <b/>
            <sz val="8"/>
            <rFont val="Tahoma"/>
            <family val="0"/>
          </rPr>
          <t>Adult Total Minimum:</t>
        </r>
        <r>
          <rPr>
            <sz val="8"/>
            <rFont val="Tahoma"/>
            <family val="0"/>
          </rPr>
          <t xml:space="preserve">
N</t>
        </r>
        <r>
          <rPr>
            <i/>
            <sz val="8"/>
            <rFont val="Tahoma"/>
            <family val="2"/>
          </rPr>
          <t xml:space="preserve">on-Editable
</t>
        </r>
        <r>
          <rPr>
            <sz val="8"/>
            <rFont val="Tahoma"/>
            <family val="2"/>
          </rPr>
          <t xml:space="preserve">Minimum Adult Quantity Total needed for the major category based on source selected in </t>
        </r>
        <r>
          <rPr>
            <i/>
            <sz val="8"/>
            <rFont val="Tahoma"/>
            <family val="2"/>
          </rPr>
          <t>Storage Summary Sheet.</t>
        </r>
      </text>
    </comment>
    <comment ref="J143" authorId="0">
      <text>
        <r>
          <rPr>
            <b/>
            <sz val="8"/>
            <rFont val="Tahoma"/>
            <family val="0"/>
          </rPr>
          <t>Adult Total Minimum:</t>
        </r>
        <r>
          <rPr>
            <sz val="8"/>
            <rFont val="Tahoma"/>
            <family val="0"/>
          </rPr>
          <t xml:space="preserve">
N</t>
        </r>
        <r>
          <rPr>
            <i/>
            <sz val="8"/>
            <rFont val="Tahoma"/>
            <family val="2"/>
          </rPr>
          <t xml:space="preserve">on-Editable
</t>
        </r>
        <r>
          <rPr>
            <sz val="8"/>
            <rFont val="Tahoma"/>
            <family val="2"/>
          </rPr>
          <t xml:space="preserve">Minimum Adult Quantity Total needed for the major category based on source selected in </t>
        </r>
        <r>
          <rPr>
            <i/>
            <sz val="8"/>
            <rFont val="Tahoma"/>
            <family val="2"/>
          </rPr>
          <t>Storage Summary Sheet.</t>
        </r>
      </text>
    </comment>
    <comment ref="J165" authorId="0">
      <text>
        <r>
          <rPr>
            <b/>
            <sz val="8"/>
            <rFont val="Tahoma"/>
            <family val="0"/>
          </rPr>
          <t>Adult Total Minimum:</t>
        </r>
        <r>
          <rPr>
            <sz val="8"/>
            <rFont val="Tahoma"/>
            <family val="0"/>
          </rPr>
          <t xml:space="preserve">
N</t>
        </r>
        <r>
          <rPr>
            <i/>
            <sz val="8"/>
            <rFont val="Tahoma"/>
            <family val="2"/>
          </rPr>
          <t xml:space="preserve">on-Editable
</t>
        </r>
        <r>
          <rPr>
            <sz val="8"/>
            <rFont val="Tahoma"/>
            <family val="2"/>
          </rPr>
          <t xml:space="preserve">Minimum Adult Quantity Total needed for the major category based on source selected in </t>
        </r>
        <r>
          <rPr>
            <i/>
            <sz val="8"/>
            <rFont val="Tahoma"/>
            <family val="2"/>
          </rPr>
          <t>Storage Summary Sheet.</t>
        </r>
      </text>
    </comment>
    <comment ref="C21" authorId="0">
      <text>
        <r>
          <rPr>
            <b/>
            <sz val="8"/>
            <rFont val="Tahoma"/>
            <family val="0"/>
          </rPr>
          <t>Dark Blue Header: Major Category.</t>
        </r>
        <r>
          <rPr>
            <i/>
            <sz val="8"/>
            <rFont val="Tahoma"/>
            <family val="2"/>
          </rPr>
          <t xml:space="preserve"> Non-Editable</t>
        </r>
        <r>
          <rPr>
            <sz val="8"/>
            <rFont val="Tahoma"/>
            <family val="0"/>
          </rPr>
          <t xml:space="preserve">
</t>
        </r>
      </text>
    </comment>
    <comment ref="C67" authorId="0">
      <text>
        <r>
          <rPr>
            <b/>
            <sz val="8"/>
            <rFont val="Tahoma"/>
            <family val="0"/>
          </rPr>
          <t>Dark Blue Header: Major Category.</t>
        </r>
        <r>
          <rPr>
            <i/>
            <sz val="8"/>
            <rFont val="Tahoma"/>
            <family val="2"/>
          </rPr>
          <t xml:space="preserve"> Non-Editable</t>
        </r>
        <r>
          <rPr>
            <sz val="8"/>
            <rFont val="Tahoma"/>
            <family val="0"/>
          </rPr>
          <t xml:space="preserve">
</t>
        </r>
      </text>
    </comment>
    <comment ref="C89" authorId="0">
      <text>
        <r>
          <rPr>
            <b/>
            <sz val="8"/>
            <rFont val="Tahoma"/>
            <family val="0"/>
          </rPr>
          <t>Dark Blue Header: Major Category.</t>
        </r>
        <r>
          <rPr>
            <i/>
            <sz val="8"/>
            <rFont val="Tahoma"/>
            <family val="2"/>
          </rPr>
          <t xml:space="preserve"> Non-Editable</t>
        </r>
        <r>
          <rPr>
            <sz val="8"/>
            <rFont val="Tahoma"/>
            <family val="0"/>
          </rPr>
          <t xml:space="preserve">
</t>
        </r>
      </text>
    </comment>
    <comment ref="C118" authorId="0">
      <text>
        <r>
          <rPr>
            <b/>
            <sz val="8"/>
            <rFont val="Tahoma"/>
            <family val="0"/>
          </rPr>
          <t>Dark Blue Header: Major Category.</t>
        </r>
        <r>
          <rPr>
            <i/>
            <sz val="8"/>
            <rFont val="Tahoma"/>
            <family val="2"/>
          </rPr>
          <t xml:space="preserve"> Non-Editable</t>
        </r>
        <r>
          <rPr>
            <sz val="8"/>
            <rFont val="Tahoma"/>
            <family val="0"/>
          </rPr>
          <t xml:space="preserve">
</t>
        </r>
      </text>
    </comment>
    <comment ref="C143" authorId="0">
      <text>
        <r>
          <rPr>
            <b/>
            <sz val="8"/>
            <rFont val="Tahoma"/>
            <family val="0"/>
          </rPr>
          <t>Dark Blue Header: Major Category.</t>
        </r>
        <r>
          <rPr>
            <i/>
            <sz val="8"/>
            <rFont val="Tahoma"/>
            <family val="2"/>
          </rPr>
          <t xml:space="preserve"> Non-Editable</t>
        </r>
        <r>
          <rPr>
            <sz val="8"/>
            <rFont val="Tahoma"/>
            <family val="0"/>
          </rPr>
          <t xml:space="preserve">
</t>
        </r>
      </text>
    </comment>
    <comment ref="C165" authorId="0">
      <text>
        <r>
          <rPr>
            <b/>
            <sz val="8"/>
            <rFont val="Tahoma"/>
            <family val="0"/>
          </rPr>
          <t>Dark Blue Header: Major Category.</t>
        </r>
        <r>
          <rPr>
            <i/>
            <sz val="8"/>
            <rFont val="Tahoma"/>
            <family val="2"/>
          </rPr>
          <t xml:space="preserve"> Non-Editable</t>
        </r>
        <r>
          <rPr>
            <sz val="8"/>
            <rFont val="Tahoma"/>
            <family val="0"/>
          </rPr>
          <t xml:space="preserve">
</t>
        </r>
      </text>
    </comment>
    <comment ref="C189" authorId="0">
      <text>
        <r>
          <rPr>
            <b/>
            <sz val="8"/>
            <rFont val="Tahoma"/>
            <family val="0"/>
          </rPr>
          <t xml:space="preserve">Dark Blue Header: Major Category. </t>
        </r>
        <r>
          <rPr>
            <i/>
            <sz val="8"/>
            <rFont val="Tahoma"/>
            <family val="2"/>
          </rPr>
          <t>Non-Editable</t>
        </r>
        <r>
          <rPr>
            <sz val="8"/>
            <rFont val="Tahoma"/>
            <family val="0"/>
          </rPr>
          <t xml:space="preserve">
</t>
        </r>
      </text>
    </comment>
    <comment ref="C81" authorId="0">
      <text>
        <r>
          <rPr>
            <b/>
            <sz val="8"/>
            <rFont val="Tahoma"/>
            <family val="0"/>
          </rPr>
          <t>Sub Category Total:</t>
        </r>
        <r>
          <rPr>
            <sz val="8"/>
            <rFont val="Tahoma"/>
            <family val="0"/>
          </rPr>
          <t xml:space="preserve">
</t>
        </r>
        <r>
          <rPr>
            <i/>
            <sz val="8"/>
            <rFont val="Tahoma"/>
            <family val="2"/>
          </rPr>
          <t>Non-Editable</t>
        </r>
      </text>
    </comment>
    <comment ref="E81" authorId="0">
      <text>
        <r>
          <rPr>
            <b/>
            <sz val="8"/>
            <rFont val="Tahoma"/>
            <family val="0"/>
          </rPr>
          <t>Adult Goal Quantity for Sub-Category:</t>
        </r>
        <r>
          <rPr>
            <sz val="8"/>
            <rFont val="Tahoma"/>
            <family val="2"/>
          </rPr>
          <t xml:space="preserve"> </t>
        </r>
        <r>
          <rPr>
            <i/>
            <sz val="8"/>
            <rFont val="Tahoma"/>
            <family val="2"/>
          </rPr>
          <t>Non-Editable</t>
        </r>
        <r>
          <rPr>
            <sz val="8"/>
            <rFont val="Tahoma"/>
            <family val="0"/>
          </rPr>
          <t xml:space="preserve">
</t>
        </r>
      </text>
    </comment>
    <comment ref="G81" authorId="0">
      <text>
        <r>
          <rPr>
            <b/>
            <sz val="8"/>
            <rFont val="Tahoma"/>
            <family val="0"/>
          </rPr>
          <t>Total Family Goal for Sub-Category:</t>
        </r>
        <r>
          <rPr>
            <sz val="8"/>
            <rFont val="Tahoma"/>
            <family val="2"/>
          </rPr>
          <t xml:space="preserve"> </t>
        </r>
        <r>
          <rPr>
            <i/>
            <sz val="8"/>
            <rFont val="Tahoma"/>
            <family val="2"/>
          </rPr>
          <t>Non-Editable</t>
        </r>
        <r>
          <rPr>
            <sz val="8"/>
            <rFont val="Tahoma"/>
            <family val="0"/>
          </rPr>
          <t xml:space="preserve">
</t>
        </r>
      </text>
    </comment>
    <comment ref="H81" authorId="0">
      <text>
        <r>
          <rPr>
            <b/>
            <sz val="8"/>
            <rFont val="Tahoma"/>
            <family val="0"/>
          </rPr>
          <t xml:space="preserve">Total Subcategory in In Inventory: </t>
        </r>
        <r>
          <rPr>
            <i/>
            <sz val="8"/>
            <rFont val="Tahoma"/>
            <family val="2"/>
          </rPr>
          <t>Non-Editable</t>
        </r>
      </text>
    </comment>
    <comment ref="I81" authorId="0">
      <text>
        <r>
          <rPr>
            <b/>
            <sz val="8"/>
            <rFont val="Tahoma"/>
            <family val="0"/>
          </rPr>
          <t xml:space="preserve">Still Needed to fill Sub-Category 12,6 &amp; 3 Month Goal: </t>
        </r>
        <r>
          <rPr>
            <i/>
            <sz val="8"/>
            <rFont val="Tahoma"/>
            <family val="2"/>
          </rPr>
          <t>Non-Editable</t>
        </r>
      </text>
    </comment>
    <comment ref="C99" authorId="0">
      <text>
        <r>
          <rPr>
            <b/>
            <sz val="8"/>
            <rFont val="Tahoma"/>
            <family val="0"/>
          </rPr>
          <t>Sub Category Total:</t>
        </r>
        <r>
          <rPr>
            <sz val="8"/>
            <rFont val="Tahoma"/>
            <family val="0"/>
          </rPr>
          <t xml:space="preserve">
</t>
        </r>
        <r>
          <rPr>
            <i/>
            <sz val="8"/>
            <rFont val="Tahoma"/>
            <family val="2"/>
          </rPr>
          <t>Non-Editable</t>
        </r>
      </text>
    </comment>
    <comment ref="E99" authorId="0">
      <text>
        <r>
          <rPr>
            <b/>
            <sz val="8"/>
            <rFont val="Tahoma"/>
            <family val="0"/>
          </rPr>
          <t>Adult Goal Quantity for Sub-Category:</t>
        </r>
        <r>
          <rPr>
            <sz val="8"/>
            <rFont val="Tahoma"/>
            <family val="2"/>
          </rPr>
          <t xml:space="preserve"> </t>
        </r>
        <r>
          <rPr>
            <i/>
            <sz val="8"/>
            <rFont val="Tahoma"/>
            <family val="2"/>
          </rPr>
          <t>Non-Editable</t>
        </r>
        <r>
          <rPr>
            <sz val="8"/>
            <rFont val="Tahoma"/>
            <family val="0"/>
          </rPr>
          <t xml:space="preserve">
</t>
        </r>
      </text>
    </comment>
    <comment ref="G99" authorId="0">
      <text>
        <r>
          <rPr>
            <b/>
            <sz val="8"/>
            <rFont val="Tahoma"/>
            <family val="0"/>
          </rPr>
          <t>Total Family Goal for Sub-Category:</t>
        </r>
        <r>
          <rPr>
            <sz val="8"/>
            <rFont val="Tahoma"/>
            <family val="2"/>
          </rPr>
          <t xml:space="preserve"> </t>
        </r>
        <r>
          <rPr>
            <i/>
            <sz val="8"/>
            <rFont val="Tahoma"/>
            <family val="2"/>
          </rPr>
          <t>Non-Editable</t>
        </r>
        <r>
          <rPr>
            <sz val="8"/>
            <rFont val="Tahoma"/>
            <family val="0"/>
          </rPr>
          <t xml:space="preserve">
</t>
        </r>
      </text>
    </comment>
    <comment ref="H99" authorId="0">
      <text>
        <r>
          <rPr>
            <b/>
            <sz val="8"/>
            <rFont val="Tahoma"/>
            <family val="0"/>
          </rPr>
          <t xml:space="preserve">Total Subcategory in In Inventory: </t>
        </r>
        <r>
          <rPr>
            <i/>
            <sz val="8"/>
            <rFont val="Tahoma"/>
            <family val="2"/>
          </rPr>
          <t>Non-Editable</t>
        </r>
      </text>
    </comment>
    <comment ref="I99" authorId="0">
      <text>
        <r>
          <rPr>
            <b/>
            <sz val="8"/>
            <rFont val="Tahoma"/>
            <family val="0"/>
          </rPr>
          <t xml:space="preserve">Still Needed to fill Sub-Category 12,6 &amp; 3 Month Goal: </t>
        </r>
        <r>
          <rPr>
            <i/>
            <sz val="8"/>
            <rFont val="Tahoma"/>
            <family val="2"/>
          </rPr>
          <t>Non-Editable</t>
        </r>
      </text>
    </comment>
    <comment ref="C124" authorId="0">
      <text>
        <r>
          <rPr>
            <b/>
            <sz val="8"/>
            <rFont val="Tahoma"/>
            <family val="0"/>
          </rPr>
          <t>Sub Category Total:</t>
        </r>
        <r>
          <rPr>
            <sz val="8"/>
            <rFont val="Tahoma"/>
            <family val="0"/>
          </rPr>
          <t xml:space="preserve">
</t>
        </r>
        <r>
          <rPr>
            <i/>
            <sz val="8"/>
            <rFont val="Tahoma"/>
            <family val="2"/>
          </rPr>
          <t>Non-Editable</t>
        </r>
      </text>
    </comment>
    <comment ref="E124" authorId="0">
      <text>
        <r>
          <rPr>
            <b/>
            <sz val="8"/>
            <rFont val="Tahoma"/>
            <family val="0"/>
          </rPr>
          <t>Adult Goal Quantity for Sub-Category:</t>
        </r>
        <r>
          <rPr>
            <sz val="8"/>
            <rFont val="Tahoma"/>
            <family val="2"/>
          </rPr>
          <t xml:space="preserve"> </t>
        </r>
        <r>
          <rPr>
            <i/>
            <sz val="8"/>
            <rFont val="Tahoma"/>
            <family val="2"/>
          </rPr>
          <t>Non-Editable</t>
        </r>
        <r>
          <rPr>
            <sz val="8"/>
            <rFont val="Tahoma"/>
            <family val="0"/>
          </rPr>
          <t xml:space="preserve">
</t>
        </r>
      </text>
    </comment>
    <comment ref="G124" authorId="0">
      <text>
        <r>
          <rPr>
            <b/>
            <sz val="8"/>
            <rFont val="Tahoma"/>
            <family val="0"/>
          </rPr>
          <t>Total Family Goal for Sub-Category:</t>
        </r>
        <r>
          <rPr>
            <sz val="8"/>
            <rFont val="Tahoma"/>
            <family val="2"/>
          </rPr>
          <t xml:space="preserve"> </t>
        </r>
        <r>
          <rPr>
            <i/>
            <sz val="8"/>
            <rFont val="Tahoma"/>
            <family val="2"/>
          </rPr>
          <t>Non-Editable</t>
        </r>
        <r>
          <rPr>
            <sz val="8"/>
            <rFont val="Tahoma"/>
            <family val="0"/>
          </rPr>
          <t xml:space="preserve">
</t>
        </r>
      </text>
    </comment>
    <comment ref="H124" authorId="0">
      <text>
        <r>
          <rPr>
            <b/>
            <sz val="8"/>
            <rFont val="Tahoma"/>
            <family val="0"/>
          </rPr>
          <t xml:space="preserve">Total Subcategory in In Inventory: </t>
        </r>
        <r>
          <rPr>
            <i/>
            <sz val="8"/>
            <rFont val="Tahoma"/>
            <family val="2"/>
          </rPr>
          <t>Non-Editable</t>
        </r>
      </text>
    </comment>
    <comment ref="I124" authorId="0">
      <text>
        <r>
          <rPr>
            <b/>
            <sz val="8"/>
            <rFont val="Tahoma"/>
            <family val="0"/>
          </rPr>
          <t xml:space="preserve">Still Needed to fill Sub-Category 12,6 &amp; 3 Month Goal: </t>
        </r>
        <r>
          <rPr>
            <i/>
            <sz val="8"/>
            <rFont val="Tahoma"/>
            <family val="2"/>
          </rPr>
          <t>Non-Editable</t>
        </r>
      </text>
    </comment>
    <comment ref="C152" authorId="0">
      <text>
        <r>
          <rPr>
            <b/>
            <sz val="8"/>
            <rFont val="Tahoma"/>
            <family val="0"/>
          </rPr>
          <t>Sub Category Total:</t>
        </r>
        <r>
          <rPr>
            <sz val="8"/>
            <rFont val="Tahoma"/>
            <family val="0"/>
          </rPr>
          <t xml:space="preserve">
</t>
        </r>
        <r>
          <rPr>
            <i/>
            <sz val="8"/>
            <rFont val="Tahoma"/>
            <family val="2"/>
          </rPr>
          <t>Non-Editable</t>
        </r>
      </text>
    </comment>
    <comment ref="E152" authorId="0">
      <text>
        <r>
          <rPr>
            <b/>
            <sz val="8"/>
            <rFont val="Tahoma"/>
            <family val="0"/>
          </rPr>
          <t>Adult Goal Quantity for Sub-Category:</t>
        </r>
        <r>
          <rPr>
            <sz val="8"/>
            <rFont val="Tahoma"/>
            <family val="2"/>
          </rPr>
          <t xml:space="preserve"> </t>
        </r>
        <r>
          <rPr>
            <i/>
            <sz val="8"/>
            <rFont val="Tahoma"/>
            <family val="2"/>
          </rPr>
          <t>Non-Editable</t>
        </r>
        <r>
          <rPr>
            <sz val="8"/>
            <rFont val="Tahoma"/>
            <family val="0"/>
          </rPr>
          <t xml:space="preserve">
</t>
        </r>
      </text>
    </comment>
    <comment ref="G152" authorId="0">
      <text>
        <r>
          <rPr>
            <b/>
            <sz val="8"/>
            <rFont val="Tahoma"/>
            <family val="0"/>
          </rPr>
          <t>Total Family Goal for Sub-Category:</t>
        </r>
        <r>
          <rPr>
            <sz val="8"/>
            <rFont val="Tahoma"/>
            <family val="2"/>
          </rPr>
          <t xml:space="preserve"> </t>
        </r>
        <r>
          <rPr>
            <i/>
            <sz val="8"/>
            <rFont val="Tahoma"/>
            <family val="2"/>
          </rPr>
          <t>Non-Editable</t>
        </r>
        <r>
          <rPr>
            <sz val="8"/>
            <rFont val="Tahoma"/>
            <family val="0"/>
          </rPr>
          <t xml:space="preserve">
</t>
        </r>
      </text>
    </comment>
    <comment ref="H152" authorId="0">
      <text>
        <r>
          <rPr>
            <b/>
            <sz val="8"/>
            <rFont val="Tahoma"/>
            <family val="0"/>
          </rPr>
          <t xml:space="preserve">Total Subcategory in In Inventory: </t>
        </r>
        <r>
          <rPr>
            <i/>
            <sz val="8"/>
            <rFont val="Tahoma"/>
            <family val="2"/>
          </rPr>
          <t>Non-Editable</t>
        </r>
      </text>
    </comment>
    <comment ref="I152" authorId="0">
      <text>
        <r>
          <rPr>
            <b/>
            <sz val="8"/>
            <rFont val="Tahoma"/>
            <family val="0"/>
          </rPr>
          <t xml:space="preserve">Still Needed to fill Sub-Category 12,6 &amp; 3 Month Goal: </t>
        </r>
        <r>
          <rPr>
            <i/>
            <sz val="8"/>
            <rFont val="Tahoma"/>
            <family val="2"/>
          </rPr>
          <t>Non-Editable</t>
        </r>
      </text>
    </comment>
    <comment ref="C178" authorId="0">
      <text>
        <r>
          <rPr>
            <b/>
            <sz val="8"/>
            <rFont val="Tahoma"/>
            <family val="0"/>
          </rPr>
          <t>Sub Category Total:</t>
        </r>
        <r>
          <rPr>
            <sz val="8"/>
            <rFont val="Tahoma"/>
            <family val="0"/>
          </rPr>
          <t xml:space="preserve">
</t>
        </r>
        <r>
          <rPr>
            <i/>
            <sz val="8"/>
            <rFont val="Tahoma"/>
            <family val="2"/>
          </rPr>
          <t>Non-Editable</t>
        </r>
      </text>
    </comment>
    <comment ref="E178" authorId="0">
      <text>
        <r>
          <rPr>
            <b/>
            <sz val="8"/>
            <rFont val="Tahoma"/>
            <family val="0"/>
          </rPr>
          <t>Adult Goal Quantity for Sub-Category:</t>
        </r>
        <r>
          <rPr>
            <sz val="8"/>
            <rFont val="Tahoma"/>
            <family val="2"/>
          </rPr>
          <t xml:space="preserve"> </t>
        </r>
        <r>
          <rPr>
            <i/>
            <sz val="8"/>
            <rFont val="Tahoma"/>
            <family val="2"/>
          </rPr>
          <t>Non-Editable</t>
        </r>
        <r>
          <rPr>
            <sz val="8"/>
            <rFont val="Tahoma"/>
            <family val="0"/>
          </rPr>
          <t xml:space="preserve">
</t>
        </r>
      </text>
    </comment>
    <comment ref="G178" authorId="0">
      <text>
        <r>
          <rPr>
            <b/>
            <sz val="8"/>
            <rFont val="Tahoma"/>
            <family val="0"/>
          </rPr>
          <t>Total Family Goal for Sub-Category:</t>
        </r>
        <r>
          <rPr>
            <sz val="8"/>
            <rFont val="Tahoma"/>
            <family val="2"/>
          </rPr>
          <t xml:space="preserve"> </t>
        </r>
        <r>
          <rPr>
            <i/>
            <sz val="8"/>
            <rFont val="Tahoma"/>
            <family val="2"/>
          </rPr>
          <t>Non-Editable</t>
        </r>
        <r>
          <rPr>
            <sz val="8"/>
            <rFont val="Tahoma"/>
            <family val="0"/>
          </rPr>
          <t xml:space="preserve">
</t>
        </r>
      </text>
    </comment>
    <comment ref="H178" authorId="0">
      <text>
        <r>
          <rPr>
            <b/>
            <sz val="8"/>
            <rFont val="Tahoma"/>
            <family val="0"/>
          </rPr>
          <t xml:space="preserve">Total Subcategory in In Inventory: </t>
        </r>
        <r>
          <rPr>
            <i/>
            <sz val="8"/>
            <rFont val="Tahoma"/>
            <family val="2"/>
          </rPr>
          <t>Non-Editable</t>
        </r>
      </text>
    </comment>
    <comment ref="I178" authorId="0">
      <text>
        <r>
          <rPr>
            <b/>
            <sz val="8"/>
            <rFont val="Tahoma"/>
            <family val="0"/>
          </rPr>
          <t xml:space="preserve">Still Needed to fill Sub-Category 12,6 &amp; 3 Month Goal: </t>
        </r>
        <r>
          <rPr>
            <i/>
            <sz val="8"/>
            <rFont val="Tahoma"/>
            <family val="2"/>
          </rPr>
          <t>Non-Editable</t>
        </r>
      </text>
    </comment>
    <comment ref="C202" authorId="0">
      <text>
        <r>
          <rPr>
            <b/>
            <sz val="8"/>
            <rFont val="Tahoma"/>
            <family val="0"/>
          </rPr>
          <t>Sub Category Total:</t>
        </r>
        <r>
          <rPr>
            <sz val="8"/>
            <rFont val="Tahoma"/>
            <family val="0"/>
          </rPr>
          <t xml:space="preserve">
</t>
        </r>
        <r>
          <rPr>
            <i/>
            <sz val="8"/>
            <rFont val="Tahoma"/>
            <family val="2"/>
          </rPr>
          <t>Non-Editable</t>
        </r>
      </text>
    </comment>
    <comment ref="E202" authorId="0">
      <text>
        <r>
          <rPr>
            <b/>
            <sz val="8"/>
            <rFont val="Tahoma"/>
            <family val="0"/>
          </rPr>
          <t>Adult Goal Quantity for Sub-Category:</t>
        </r>
        <r>
          <rPr>
            <sz val="8"/>
            <rFont val="Tahoma"/>
            <family val="2"/>
          </rPr>
          <t xml:space="preserve"> </t>
        </r>
        <r>
          <rPr>
            <i/>
            <sz val="8"/>
            <rFont val="Tahoma"/>
            <family val="2"/>
          </rPr>
          <t>Non-Editable</t>
        </r>
        <r>
          <rPr>
            <sz val="8"/>
            <rFont val="Tahoma"/>
            <family val="0"/>
          </rPr>
          <t xml:space="preserve">
</t>
        </r>
      </text>
    </comment>
    <comment ref="G202" authorId="0">
      <text>
        <r>
          <rPr>
            <b/>
            <sz val="8"/>
            <rFont val="Tahoma"/>
            <family val="0"/>
          </rPr>
          <t>Total Family Goal for Sub-Category:</t>
        </r>
        <r>
          <rPr>
            <sz val="8"/>
            <rFont val="Tahoma"/>
            <family val="2"/>
          </rPr>
          <t xml:space="preserve"> </t>
        </r>
        <r>
          <rPr>
            <i/>
            <sz val="8"/>
            <rFont val="Tahoma"/>
            <family val="2"/>
          </rPr>
          <t>Non-Editable</t>
        </r>
        <r>
          <rPr>
            <sz val="8"/>
            <rFont val="Tahoma"/>
            <family val="0"/>
          </rPr>
          <t xml:space="preserve">
</t>
        </r>
      </text>
    </comment>
    <comment ref="H202" authorId="0">
      <text>
        <r>
          <rPr>
            <b/>
            <sz val="8"/>
            <rFont val="Tahoma"/>
            <family val="0"/>
          </rPr>
          <t xml:space="preserve">Total Subcategory in In Inventory: </t>
        </r>
        <r>
          <rPr>
            <i/>
            <sz val="8"/>
            <rFont val="Tahoma"/>
            <family val="2"/>
          </rPr>
          <t>Non-Editable</t>
        </r>
      </text>
    </comment>
    <comment ref="I202" authorId="0">
      <text>
        <r>
          <rPr>
            <b/>
            <sz val="8"/>
            <rFont val="Tahoma"/>
            <family val="0"/>
          </rPr>
          <t xml:space="preserve">Still Needed to fill Sub-Category 12,6 &amp; 3 Month Goal: </t>
        </r>
        <r>
          <rPr>
            <i/>
            <sz val="8"/>
            <rFont val="Tahoma"/>
            <family val="2"/>
          </rPr>
          <t>Non-Editable</t>
        </r>
      </text>
    </comment>
    <comment ref="C87" authorId="0">
      <text>
        <r>
          <rPr>
            <b/>
            <sz val="8"/>
            <rFont val="Tahoma"/>
            <family val="0"/>
          </rPr>
          <t>Major Category Total:</t>
        </r>
        <r>
          <rPr>
            <sz val="8"/>
            <rFont val="Tahoma"/>
            <family val="0"/>
          </rPr>
          <t xml:space="preserve">
</t>
        </r>
        <r>
          <rPr>
            <i/>
            <sz val="8"/>
            <rFont val="Tahoma"/>
            <family val="2"/>
          </rPr>
          <t>Non-Editable</t>
        </r>
      </text>
    </comment>
    <comment ref="E87" authorId="0">
      <text>
        <r>
          <rPr>
            <b/>
            <sz val="8"/>
            <rFont val="Tahoma"/>
            <family val="0"/>
          </rPr>
          <t>Adult Goal Quantity for Major Category:</t>
        </r>
        <r>
          <rPr>
            <sz val="8"/>
            <rFont val="Tahoma"/>
            <family val="2"/>
          </rPr>
          <t xml:space="preserve"> </t>
        </r>
        <r>
          <rPr>
            <i/>
            <sz val="8"/>
            <rFont val="Tahoma"/>
            <family val="2"/>
          </rPr>
          <t>Non-Editable</t>
        </r>
      </text>
    </comment>
    <comment ref="G87" authorId="0">
      <text>
        <r>
          <rPr>
            <b/>
            <sz val="8"/>
            <rFont val="Tahoma"/>
            <family val="0"/>
          </rPr>
          <t>Total Family Goal for Major Category:</t>
        </r>
        <r>
          <rPr>
            <sz val="8"/>
            <rFont val="Tahoma"/>
            <family val="2"/>
          </rPr>
          <t xml:space="preserve"> </t>
        </r>
        <r>
          <rPr>
            <i/>
            <sz val="8"/>
            <rFont val="Tahoma"/>
            <family val="2"/>
          </rPr>
          <t>Non-Editable</t>
        </r>
        <r>
          <rPr>
            <sz val="8"/>
            <rFont val="Tahoma"/>
            <family val="0"/>
          </rPr>
          <t xml:space="preserve">
</t>
        </r>
      </text>
    </comment>
    <comment ref="H87" authorId="0">
      <text>
        <r>
          <rPr>
            <b/>
            <sz val="8"/>
            <rFont val="Tahoma"/>
            <family val="0"/>
          </rPr>
          <t xml:space="preserve">Total Subcategory in In Inventory: </t>
        </r>
        <r>
          <rPr>
            <i/>
            <sz val="8"/>
            <rFont val="Tahoma"/>
            <family val="2"/>
          </rPr>
          <t>Non-Editable</t>
        </r>
      </text>
    </comment>
    <comment ref="I87" authorId="0">
      <text>
        <r>
          <rPr>
            <b/>
            <sz val="8"/>
            <rFont val="Tahoma"/>
            <family val="0"/>
          </rPr>
          <t xml:space="preserve">Still Needed to fill Major Category 12, 6 &amp; 3 Month Goal: </t>
        </r>
        <r>
          <rPr>
            <i/>
            <sz val="8"/>
            <rFont val="Tahoma"/>
            <family val="2"/>
          </rPr>
          <t>Non-Editable</t>
        </r>
      </text>
    </comment>
    <comment ref="C116" authorId="0">
      <text>
        <r>
          <rPr>
            <b/>
            <sz val="8"/>
            <rFont val="Tahoma"/>
            <family val="0"/>
          </rPr>
          <t>Major Category Total:</t>
        </r>
        <r>
          <rPr>
            <sz val="8"/>
            <rFont val="Tahoma"/>
            <family val="0"/>
          </rPr>
          <t xml:space="preserve">
</t>
        </r>
        <r>
          <rPr>
            <i/>
            <sz val="8"/>
            <rFont val="Tahoma"/>
            <family val="2"/>
          </rPr>
          <t>Non-Editable</t>
        </r>
      </text>
    </comment>
    <comment ref="E116" authorId="0">
      <text>
        <r>
          <rPr>
            <b/>
            <sz val="8"/>
            <rFont val="Tahoma"/>
            <family val="0"/>
          </rPr>
          <t>Adult Goal Quantity for Major Category:</t>
        </r>
        <r>
          <rPr>
            <sz val="8"/>
            <rFont val="Tahoma"/>
            <family val="2"/>
          </rPr>
          <t xml:space="preserve"> </t>
        </r>
        <r>
          <rPr>
            <i/>
            <sz val="8"/>
            <rFont val="Tahoma"/>
            <family val="2"/>
          </rPr>
          <t>Non-Editable</t>
        </r>
      </text>
    </comment>
    <comment ref="G116" authorId="0">
      <text>
        <r>
          <rPr>
            <b/>
            <sz val="8"/>
            <rFont val="Tahoma"/>
            <family val="0"/>
          </rPr>
          <t>Total Family Goal for Major Category:</t>
        </r>
        <r>
          <rPr>
            <sz val="8"/>
            <rFont val="Tahoma"/>
            <family val="2"/>
          </rPr>
          <t xml:space="preserve"> </t>
        </r>
        <r>
          <rPr>
            <i/>
            <sz val="8"/>
            <rFont val="Tahoma"/>
            <family val="2"/>
          </rPr>
          <t>Non-Editable</t>
        </r>
        <r>
          <rPr>
            <sz val="8"/>
            <rFont val="Tahoma"/>
            <family val="0"/>
          </rPr>
          <t xml:space="preserve">
</t>
        </r>
      </text>
    </comment>
    <comment ref="H116" authorId="0">
      <text>
        <r>
          <rPr>
            <b/>
            <sz val="8"/>
            <rFont val="Tahoma"/>
            <family val="0"/>
          </rPr>
          <t xml:space="preserve">Total Subcategory in In Inventory: </t>
        </r>
        <r>
          <rPr>
            <i/>
            <sz val="8"/>
            <rFont val="Tahoma"/>
            <family val="2"/>
          </rPr>
          <t>Non-Editable</t>
        </r>
      </text>
    </comment>
    <comment ref="I116" authorId="0">
      <text>
        <r>
          <rPr>
            <b/>
            <sz val="8"/>
            <rFont val="Tahoma"/>
            <family val="0"/>
          </rPr>
          <t xml:space="preserve">Still Needed to fill Major Category 12, 6 &amp; 3 Month Goal: </t>
        </r>
        <r>
          <rPr>
            <i/>
            <sz val="8"/>
            <rFont val="Tahoma"/>
            <family val="2"/>
          </rPr>
          <t>Non-Editable</t>
        </r>
      </text>
    </comment>
    <comment ref="C141" authorId="0">
      <text>
        <r>
          <rPr>
            <b/>
            <sz val="8"/>
            <rFont val="Tahoma"/>
            <family val="0"/>
          </rPr>
          <t>Major Category Total:</t>
        </r>
        <r>
          <rPr>
            <sz val="8"/>
            <rFont val="Tahoma"/>
            <family val="0"/>
          </rPr>
          <t xml:space="preserve">
</t>
        </r>
        <r>
          <rPr>
            <i/>
            <sz val="8"/>
            <rFont val="Tahoma"/>
            <family val="2"/>
          </rPr>
          <t>Non-Editable</t>
        </r>
      </text>
    </comment>
    <comment ref="E141" authorId="0">
      <text>
        <r>
          <rPr>
            <b/>
            <sz val="8"/>
            <rFont val="Tahoma"/>
            <family val="0"/>
          </rPr>
          <t>Adult Goal Quantity for Major Category:</t>
        </r>
        <r>
          <rPr>
            <sz val="8"/>
            <rFont val="Tahoma"/>
            <family val="2"/>
          </rPr>
          <t xml:space="preserve"> </t>
        </r>
        <r>
          <rPr>
            <i/>
            <sz val="8"/>
            <rFont val="Tahoma"/>
            <family val="2"/>
          </rPr>
          <t>Non-Editable</t>
        </r>
      </text>
    </comment>
    <comment ref="G141" authorId="0">
      <text>
        <r>
          <rPr>
            <b/>
            <sz val="8"/>
            <rFont val="Tahoma"/>
            <family val="0"/>
          </rPr>
          <t>Total Family Goal for Major Category:</t>
        </r>
        <r>
          <rPr>
            <sz val="8"/>
            <rFont val="Tahoma"/>
            <family val="2"/>
          </rPr>
          <t xml:space="preserve"> </t>
        </r>
        <r>
          <rPr>
            <i/>
            <sz val="8"/>
            <rFont val="Tahoma"/>
            <family val="2"/>
          </rPr>
          <t>Non-Editable</t>
        </r>
        <r>
          <rPr>
            <sz val="8"/>
            <rFont val="Tahoma"/>
            <family val="0"/>
          </rPr>
          <t xml:space="preserve">
</t>
        </r>
      </text>
    </comment>
    <comment ref="H141" authorId="0">
      <text>
        <r>
          <rPr>
            <b/>
            <sz val="8"/>
            <rFont val="Tahoma"/>
            <family val="0"/>
          </rPr>
          <t xml:space="preserve">Total Subcategory in In Inventory: </t>
        </r>
        <r>
          <rPr>
            <i/>
            <sz val="8"/>
            <rFont val="Tahoma"/>
            <family val="2"/>
          </rPr>
          <t>Non-Editable</t>
        </r>
      </text>
    </comment>
    <comment ref="I141" authorId="0">
      <text>
        <r>
          <rPr>
            <b/>
            <sz val="8"/>
            <rFont val="Tahoma"/>
            <family val="0"/>
          </rPr>
          <t xml:space="preserve">Still Needed to fill Major Category 12, 6 &amp; 3 Month Goal: </t>
        </r>
        <r>
          <rPr>
            <i/>
            <sz val="8"/>
            <rFont val="Tahoma"/>
            <family val="2"/>
          </rPr>
          <t>Non-Editable</t>
        </r>
      </text>
    </comment>
    <comment ref="C163" authorId="0">
      <text>
        <r>
          <rPr>
            <b/>
            <sz val="8"/>
            <rFont val="Tahoma"/>
            <family val="0"/>
          </rPr>
          <t>Major Category Total:</t>
        </r>
        <r>
          <rPr>
            <sz val="8"/>
            <rFont val="Tahoma"/>
            <family val="0"/>
          </rPr>
          <t xml:space="preserve">
</t>
        </r>
        <r>
          <rPr>
            <i/>
            <sz val="8"/>
            <rFont val="Tahoma"/>
            <family val="2"/>
          </rPr>
          <t>Non-Editable</t>
        </r>
      </text>
    </comment>
    <comment ref="E163" authorId="0">
      <text>
        <r>
          <rPr>
            <b/>
            <sz val="8"/>
            <rFont val="Tahoma"/>
            <family val="0"/>
          </rPr>
          <t>Adult Goal Quantity for Major Category:</t>
        </r>
        <r>
          <rPr>
            <sz val="8"/>
            <rFont val="Tahoma"/>
            <family val="2"/>
          </rPr>
          <t xml:space="preserve"> </t>
        </r>
        <r>
          <rPr>
            <i/>
            <sz val="8"/>
            <rFont val="Tahoma"/>
            <family val="2"/>
          </rPr>
          <t>Non-Editable</t>
        </r>
      </text>
    </comment>
    <comment ref="G163" authorId="0">
      <text>
        <r>
          <rPr>
            <b/>
            <sz val="8"/>
            <rFont val="Tahoma"/>
            <family val="0"/>
          </rPr>
          <t>Total Family Goal for Major Category:</t>
        </r>
        <r>
          <rPr>
            <sz val="8"/>
            <rFont val="Tahoma"/>
            <family val="2"/>
          </rPr>
          <t xml:space="preserve"> </t>
        </r>
        <r>
          <rPr>
            <i/>
            <sz val="8"/>
            <rFont val="Tahoma"/>
            <family val="2"/>
          </rPr>
          <t>Non-Editable</t>
        </r>
        <r>
          <rPr>
            <sz val="8"/>
            <rFont val="Tahoma"/>
            <family val="0"/>
          </rPr>
          <t xml:space="preserve">
</t>
        </r>
      </text>
    </comment>
    <comment ref="H163" authorId="0">
      <text>
        <r>
          <rPr>
            <b/>
            <sz val="8"/>
            <rFont val="Tahoma"/>
            <family val="0"/>
          </rPr>
          <t xml:space="preserve">Total Subcategory in In Inventory: </t>
        </r>
        <r>
          <rPr>
            <i/>
            <sz val="8"/>
            <rFont val="Tahoma"/>
            <family val="2"/>
          </rPr>
          <t>Non-Editable</t>
        </r>
      </text>
    </comment>
    <comment ref="I163" authorId="0">
      <text>
        <r>
          <rPr>
            <b/>
            <sz val="8"/>
            <rFont val="Tahoma"/>
            <family val="0"/>
          </rPr>
          <t xml:space="preserve">Still Needed to fill Major Category 12, 6 &amp; 3 Month Goal: </t>
        </r>
        <r>
          <rPr>
            <i/>
            <sz val="8"/>
            <rFont val="Tahoma"/>
            <family val="2"/>
          </rPr>
          <t>Non-Editable</t>
        </r>
      </text>
    </comment>
    <comment ref="C187" authorId="0">
      <text>
        <r>
          <rPr>
            <b/>
            <sz val="8"/>
            <rFont val="Tahoma"/>
            <family val="0"/>
          </rPr>
          <t>Major Category Total:</t>
        </r>
        <r>
          <rPr>
            <sz val="8"/>
            <rFont val="Tahoma"/>
            <family val="0"/>
          </rPr>
          <t xml:space="preserve">
</t>
        </r>
        <r>
          <rPr>
            <i/>
            <sz val="8"/>
            <rFont val="Tahoma"/>
            <family val="2"/>
          </rPr>
          <t>Non-Editable</t>
        </r>
      </text>
    </comment>
    <comment ref="E187" authorId="0">
      <text>
        <r>
          <rPr>
            <b/>
            <sz val="8"/>
            <rFont val="Tahoma"/>
            <family val="0"/>
          </rPr>
          <t>Adult Goal Quantity for Major Category:</t>
        </r>
        <r>
          <rPr>
            <sz val="8"/>
            <rFont val="Tahoma"/>
            <family val="2"/>
          </rPr>
          <t xml:space="preserve"> </t>
        </r>
        <r>
          <rPr>
            <i/>
            <sz val="8"/>
            <rFont val="Tahoma"/>
            <family val="2"/>
          </rPr>
          <t>Non-Editable</t>
        </r>
      </text>
    </comment>
    <comment ref="G187" authorId="0">
      <text>
        <r>
          <rPr>
            <b/>
            <sz val="8"/>
            <rFont val="Tahoma"/>
            <family val="0"/>
          </rPr>
          <t>Total Family Goal for Major Category:</t>
        </r>
        <r>
          <rPr>
            <sz val="8"/>
            <rFont val="Tahoma"/>
            <family val="2"/>
          </rPr>
          <t xml:space="preserve"> </t>
        </r>
        <r>
          <rPr>
            <i/>
            <sz val="8"/>
            <rFont val="Tahoma"/>
            <family val="2"/>
          </rPr>
          <t>Non-Editable</t>
        </r>
        <r>
          <rPr>
            <sz val="8"/>
            <rFont val="Tahoma"/>
            <family val="0"/>
          </rPr>
          <t xml:space="preserve">
</t>
        </r>
      </text>
    </comment>
    <comment ref="H187" authorId="0">
      <text>
        <r>
          <rPr>
            <b/>
            <sz val="8"/>
            <rFont val="Tahoma"/>
            <family val="0"/>
          </rPr>
          <t xml:space="preserve">Total Subcategory in In Inventory: </t>
        </r>
        <r>
          <rPr>
            <i/>
            <sz val="8"/>
            <rFont val="Tahoma"/>
            <family val="2"/>
          </rPr>
          <t>Non-Editable</t>
        </r>
      </text>
    </comment>
    <comment ref="I187" authorId="0">
      <text>
        <r>
          <rPr>
            <b/>
            <sz val="8"/>
            <rFont val="Tahoma"/>
            <family val="0"/>
          </rPr>
          <t xml:space="preserve">Still Needed to fill Major Category 12, 6 &amp; 3 Month Goal: </t>
        </r>
        <r>
          <rPr>
            <i/>
            <sz val="8"/>
            <rFont val="Tahoma"/>
            <family val="2"/>
          </rPr>
          <t>Non-Editable</t>
        </r>
      </text>
    </comment>
    <comment ref="C212" authorId="0">
      <text>
        <r>
          <rPr>
            <b/>
            <sz val="8"/>
            <rFont val="Tahoma"/>
            <family val="0"/>
          </rPr>
          <t>Major Category Total:</t>
        </r>
        <r>
          <rPr>
            <sz val="8"/>
            <rFont val="Tahoma"/>
            <family val="0"/>
          </rPr>
          <t xml:space="preserve">
</t>
        </r>
        <r>
          <rPr>
            <i/>
            <sz val="8"/>
            <rFont val="Tahoma"/>
            <family val="2"/>
          </rPr>
          <t>Non-Editable</t>
        </r>
      </text>
    </comment>
    <comment ref="E212" authorId="0">
      <text>
        <r>
          <rPr>
            <b/>
            <sz val="8"/>
            <rFont val="Tahoma"/>
            <family val="0"/>
          </rPr>
          <t>Adult Goal Quantity for Major Category:</t>
        </r>
        <r>
          <rPr>
            <sz val="8"/>
            <rFont val="Tahoma"/>
            <family val="2"/>
          </rPr>
          <t xml:space="preserve"> </t>
        </r>
        <r>
          <rPr>
            <i/>
            <sz val="8"/>
            <rFont val="Tahoma"/>
            <family val="2"/>
          </rPr>
          <t>Non-Editable</t>
        </r>
      </text>
    </comment>
    <comment ref="G212" authorId="0">
      <text>
        <r>
          <rPr>
            <b/>
            <sz val="8"/>
            <rFont val="Tahoma"/>
            <family val="0"/>
          </rPr>
          <t>Total Family Goal for Major Category:</t>
        </r>
        <r>
          <rPr>
            <sz val="8"/>
            <rFont val="Tahoma"/>
            <family val="2"/>
          </rPr>
          <t xml:space="preserve"> </t>
        </r>
        <r>
          <rPr>
            <i/>
            <sz val="8"/>
            <rFont val="Tahoma"/>
            <family val="2"/>
          </rPr>
          <t>Non-Editable</t>
        </r>
        <r>
          <rPr>
            <sz val="8"/>
            <rFont val="Tahoma"/>
            <family val="0"/>
          </rPr>
          <t xml:space="preserve">
</t>
        </r>
      </text>
    </comment>
    <comment ref="H212" authorId="0">
      <text>
        <r>
          <rPr>
            <b/>
            <sz val="8"/>
            <rFont val="Tahoma"/>
            <family val="0"/>
          </rPr>
          <t xml:space="preserve">Total Subcategory in In Inventory: </t>
        </r>
        <r>
          <rPr>
            <i/>
            <sz val="8"/>
            <rFont val="Tahoma"/>
            <family val="2"/>
          </rPr>
          <t>Non-Editable</t>
        </r>
      </text>
    </comment>
    <comment ref="I212" authorId="0">
      <text>
        <r>
          <rPr>
            <b/>
            <sz val="8"/>
            <rFont val="Tahoma"/>
            <family val="0"/>
          </rPr>
          <t xml:space="preserve">Still Needed to fill Major Category 12, 6 &amp; 3 Month Goal: </t>
        </r>
        <r>
          <rPr>
            <i/>
            <sz val="8"/>
            <rFont val="Tahoma"/>
            <family val="2"/>
          </rPr>
          <t>Non-Editable</t>
        </r>
      </text>
    </comment>
    <comment ref="C4" authorId="0">
      <text>
        <r>
          <rPr>
            <b/>
            <sz val="8"/>
            <rFont val="Tahoma"/>
            <family val="0"/>
          </rPr>
          <t xml:space="preserve">Goals &amp; Review:
</t>
        </r>
        <r>
          <rPr>
            <sz val="8"/>
            <rFont val="Tahoma"/>
            <family val="2"/>
          </rPr>
          <t xml:space="preserve">Select Items you wish to store and the adult goal quantity to deterimine your family goals.
Then, after undating the inventory view, review your needs for 12, 7,and 3 month goals. </t>
        </r>
        <r>
          <rPr>
            <sz val="8"/>
            <rFont val="Tahoma"/>
            <family val="0"/>
          </rPr>
          <t xml:space="preserve">
</t>
        </r>
      </text>
    </comment>
    <comment ref="M4" authorId="0">
      <text>
        <r>
          <rPr>
            <b/>
            <sz val="8"/>
            <rFont val="Tahoma"/>
            <family val="0"/>
          </rPr>
          <t xml:space="preserve">Inventory:
</t>
        </r>
        <r>
          <rPr>
            <sz val="8"/>
            <rFont val="Tahoma"/>
            <family val="2"/>
          </rPr>
          <t>Enter the number of containers you have in stock for each item. Also enter the number of units per container for each type of container you have.</t>
        </r>
        <r>
          <rPr>
            <sz val="8"/>
            <rFont val="Tahoma"/>
            <family val="0"/>
          </rPr>
          <t xml:space="preserve">
</t>
        </r>
      </text>
    </comment>
    <comment ref="Z4" authorId="0">
      <text>
        <r>
          <rPr>
            <b/>
            <sz val="8"/>
            <rFont val="Tahoma"/>
            <family val="0"/>
          </rPr>
          <t>Budget:</t>
        </r>
        <r>
          <rPr>
            <sz val="8"/>
            <rFont val="Tahoma"/>
            <family val="0"/>
          </rPr>
          <t xml:space="preserve">
Enter the price per unit for each item you have a goal amount for. 12, 6, 3, and an additional 1 month costs are automatically calculated so you can plan to include incremental food storage purchases in your regular shopping.</t>
        </r>
      </text>
    </comment>
    <comment ref="Z1" authorId="0">
      <text>
        <r>
          <rPr>
            <sz val="8"/>
            <rFont val="Tahoma"/>
            <family val="2"/>
          </rPr>
          <t xml:space="preserve">1) Using the </t>
        </r>
        <r>
          <rPr>
            <b/>
            <sz val="8"/>
            <rFont val="Tahoma"/>
            <family val="2"/>
          </rPr>
          <t>View drop down menu</t>
        </r>
        <r>
          <rPr>
            <sz val="8"/>
            <rFont val="Tahoma"/>
            <family val="2"/>
          </rPr>
          <t xml:space="preserve">, start with </t>
        </r>
        <r>
          <rPr>
            <u val="single"/>
            <sz val="8"/>
            <rFont val="Tahoma"/>
            <family val="2"/>
          </rPr>
          <t>Goals &amp; Review View</t>
        </r>
        <r>
          <rPr>
            <b/>
            <sz val="8"/>
            <rFont val="Tahoma"/>
            <family val="2"/>
          </rPr>
          <t xml:space="preserve"> </t>
        </r>
        <r>
          <rPr>
            <sz val="8"/>
            <rFont val="Tahoma"/>
            <family val="2"/>
          </rPr>
          <t xml:space="preserve">to select items you wish to store. 
2) Then select the </t>
        </r>
        <r>
          <rPr>
            <u val="single"/>
            <sz val="8"/>
            <rFont val="Tahoma"/>
            <family val="2"/>
          </rPr>
          <t>Inventory View</t>
        </r>
        <r>
          <rPr>
            <sz val="8"/>
            <rFont val="Tahoma"/>
            <family val="2"/>
          </rPr>
          <t xml:space="preserve"> to record your inventory. 
3) Enter item prices and plan your food storage purchases using the </t>
        </r>
        <r>
          <rPr>
            <u val="single"/>
            <sz val="8"/>
            <rFont val="Tahoma"/>
            <family val="2"/>
          </rPr>
          <t>Budget View</t>
        </r>
        <r>
          <rPr>
            <sz val="8"/>
            <rFont val="Tahoma"/>
            <family val="2"/>
          </rPr>
          <t xml:space="preserve">.
4) Review your need in Goals &amp; Review View.
Repeat for each food category with the </t>
        </r>
        <r>
          <rPr>
            <b/>
            <sz val="8"/>
            <rFont val="Tahoma"/>
            <family val="2"/>
          </rPr>
          <t>Category drop down menu.</t>
        </r>
        <r>
          <rPr>
            <sz val="8"/>
            <rFont val="Tahoma"/>
            <family val="2"/>
          </rPr>
          <t xml:space="preserve">
</t>
        </r>
      </text>
    </comment>
    <comment ref="C1" authorId="0">
      <text>
        <r>
          <rPr>
            <sz val="8"/>
            <rFont val="Tahoma"/>
            <family val="2"/>
          </rPr>
          <t xml:space="preserve">1) Using the </t>
        </r>
        <r>
          <rPr>
            <b/>
            <sz val="8"/>
            <rFont val="Tahoma"/>
            <family val="2"/>
          </rPr>
          <t>View drop down menu</t>
        </r>
        <r>
          <rPr>
            <sz val="8"/>
            <rFont val="Tahoma"/>
            <family val="2"/>
          </rPr>
          <t xml:space="preserve">, start with </t>
        </r>
        <r>
          <rPr>
            <u val="single"/>
            <sz val="8"/>
            <rFont val="Tahoma"/>
            <family val="2"/>
          </rPr>
          <t>Goals &amp; Review View</t>
        </r>
        <r>
          <rPr>
            <sz val="8"/>
            <rFont val="Tahoma"/>
            <family val="2"/>
          </rPr>
          <t xml:space="preserve"> to select items you wish to store. 
2) Then select the</t>
        </r>
        <r>
          <rPr>
            <u val="single"/>
            <sz val="8"/>
            <rFont val="Tahoma"/>
            <family val="2"/>
          </rPr>
          <t xml:space="preserve"> Inventory View</t>
        </r>
        <r>
          <rPr>
            <sz val="8"/>
            <rFont val="Tahoma"/>
            <family val="2"/>
          </rPr>
          <t xml:space="preserve"> to record your inventory. 
3) Enter item prices and plan your food storage purchases using the </t>
        </r>
        <r>
          <rPr>
            <u val="single"/>
            <sz val="8"/>
            <rFont val="Tahoma"/>
            <family val="2"/>
          </rPr>
          <t>Budget View</t>
        </r>
        <r>
          <rPr>
            <sz val="8"/>
            <rFont val="Tahoma"/>
            <family val="2"/>
          </rPr>
          <t xml:space="preserve">.
4) Review your need in Goals &amp; Review View.
Repeat for each food category with the </t>
        </r>
        <r>
          <rPr>
            <b/>
            <sz val="8"/>
            <rFont val="Tahoma"/>
            <family val="2"/>
          </rPr>
          <t>Category drop down menu</t>
        </r>
        <r>
          <rPr>
            <sz val="8"/>
            <rFont val="Tahoma"/>
            <family val="2"/>
          </rPr>
          <t>.</t>
        </r>
        <r>
          <rPr>
            <sz val="8"/>
            <rFont val="Tahoma"/>
            <family val="0"/>
          </rPr>
          <t xml:space="preserve">
</t>
        </r>
      </text>
    </comment>
    <comment ref="M1" authorId="0">
      <text>
        <r>
          <rPr>
            <sz val="8"/>
            <rFont val="Tahoma"/>
            <family val="2"/>
          </rPr>
          <t>1) Using the</t>
        </r>
        <r>
          <rPr>
            <b/>
            <sz val="8"/>
            <rFont val="Tahoma"/>
            <family val="2"/>
          </rPr>
          <t xml:space="preserve"> View drop down menu</t>
        </r>
        <r>
          <rPr>
            <sz val="8"/>
            <rFont val="Tahoma"/>
            <family val="2"/>
          </rPr>
          <t xml:space="preserve">, start with </t>
        </r>
        <r>
          <rPr>
            <u val="single"/>
            <sz val="8"/>
            <rFont val="Tahoma"/>
            <family val="2"/>
          </rPr>
          <t>Goals &amp; Review View</t>
        </r>
        <r>
          <rPr>
            <sz val="8"/>
            <rFont val="Tahoma"/>
            <family val="2"/>
          </rPr>
          <t xml:space="preserve"> to select items you wish to store. 
2) Then select the </t>
        </r>
        <r>
          <rPr>
            <u val="single"/>
            <sz val="8"/>
            <rFont val="Tahoma"/>
            <family val="2"/>
          </rPr>
          <t>Inventory View</t>
        </r>
        <r>
          <rPr>
            <sz val="8"/>
            <rFont val="Tahoma"/>
            <family val="2"/>
          </rPr>
          <t xml:space="preserve"> to record your inventory. 
3) Enter item prices and plan your food storage purchases using the </t>
        </r>
        <r>
          <rPr>
            <u val="single"/>
            <sz val="8"/>
            <rFont val="Tahoma"/>
            <family val="2"/>
          </rPr>
          <t>Budget View</t>
        </r>
        <r>
          <rPr>
            <sz val="8"/>
            <rFont val="Tahoma"/>
            <family val="2"/>
          </rPr>
          <t xml:space="preserve">.
4) Review your need in </t>
        </r>
        <r>
          <rPr>
            <u val="single"/>
            <sz val="8"/>
            <rFont val="Tahoma"/>
            <family val="2"/>
          </rPr>
          <t>Goals &amp; Review View</t>
        </r>
        <r>
          <rPr>
            <sz val="8"/>
            <rFont val="Tahoma"/>
            <family val="2"/>
          </rPr>
          <t xml:space="preserve">.
Repeat for each food category with the </t>
        </r>
        <r>
          <rPr>
            <b/>
            <sz val="8"/>
            <rFont val="Tahoma"/>
            <family val="2"/>
          </rPr>
          <t>Category drop down menu</t>
        </r>
        <r>
          <rPr>
            <sz val="8"/>
            <rFont val="Tahoma"/>
            <family val="2"/>
          </rPr>
          <t>.</t>
        </r>
      </text>
    </comment>
    <comment ref="AI6" authorId="0">
      <text>
        <r>
          <rPr>
            <b/>
            <sz val="8"/>
            <rFont val="Tahoma"/>
            <family val="0"/>
          </rPr>
          <t>Source:</t>
        </r>
        <r>
          <rPr>
            <sz val="8"/>
            <rFont val="Tahoma"/>
            <family val="0"/>
          </rPr>
          <t xml:space="preserve">
Indicate your best source for purchasing items in bulk (Store Name, Address, Phone #, Website, Contact, etc.)</t>
        </r>
      </text>
    </comment>
    <comment ref="AI8" authorId="0">
      <text>
        <r>
          <rPr>
            <b/>
            <sz val="8"/>
            <rFont val="Tahoma"/>
            <family val="0"/>
          </rPr>
          <t>Source:</t>
        </r>
        <r>
          <rPr>
            <sz val="8"/>
            <rFont val="Tahoma"/>
            <family val="0"/>
          </rPr>
          <t xml:space="preserve">
Indicate your best source for purchasing items in bulk (Store Name, Address, Phone #, Website, Contact, etc.)</t>
        </r>
      </text>
    </comment>
    <comment ref="AK22" authorId="0">
      <text>
        <r>
          <rPr>
            <b/>
            <sz val="8"/>
            <rFont val="Tahoma"/>
            <family val="0"/>
          </rPr>
          <t>Source:</t>
        </r>
        <r>
          <rPr>
            <sz val="8"/>
            <rFont val="Tahoma"/>
            <family val="0"/>
          </rPr>
          <t xml:space="preserve">
Indicate your best source for purchasing items in bulk (Store Name, Address, Phone #, Website, Contact, etc.)</t>
        </r>
      </text>
    </comment>
    <comment ref="AK24" authorId="0">
      <text>
        <r>
          <rPr>
            <b/>
            <sz val="8"/>
            <rFont val="Tahoma"/>
            <family val="0"/>
          </rPr>
          <t>Source:</t>
        </r>
        <r>
          <rPr>
            <sz val="8"/>
            <rFont val="Tahoma"/>
            <family val="0"/>
          </rPr>
          <t xml:space="preserve">
Indicate your best source for purchasing items in bulk (Store Name, Address, Phone #, Website, Contact, etc.)</t>
        </r>
      </text>
    </comment>
  </commentList>
</comments>
</file>

<file path=xl/sharedStrings.xml><?xml version="1.0" encoding="utf-8"?>
<sst xmlns="http://schemas.openxmlformats.org/spreadsheetml/2006/main" count="888" uniqueCount="286">
  <si>
    <t>Computing Your Family Factor</t>
  </si>
  <si>
    <t>Family Members</t>
  </si>
  <si>
    <t># People</t>
  </si>
  <si>
    <t>Total Points</t>
  </si>
  <si>
    <t>Male Adult</t>
  </si>
  <si>
    <t>Female Adult</t>
  </si>
  <si>
    <t>Male Teenager</t>
  </si>
  <si>
    <t>Female Teenager</t>
  </si>
  <si>
    <t>Male Child</t>
  </si>
  <si>
    <t>Female Child</t>
  </si>
  <si>
    <t>Infant (1-3yrs)</t>
  </si>
  <si>
    <t>Total Family Points</t>
  </si>
  <si>
    <t>Family Factor</t>
  </si>
  <si>
    <t>Storage Item</t>
  </si>
  <si>
    <t>Shelf Life (Months)</t>
  </si>
  <si>
    <t>Units</t>
  </si>
  <si>
    <t>gallons</t>
  </si>
  <si>
    <t>Portable treatment unit</t>
  </si>
  <si>
    <t>indefinite</t>
  </si>
  <si>
    <t>6</t>
  </si>
  <si>
    <t>pkg</t>
  </si>
  <si>
    <t>oz</t>
  </si>
  <si>
    <t>Wheat, Other Whole Grains, Flours and Beans</t>
  </si>
  <si>
    <t>lbs</t>
  </si>
  <si>
    <t>60</t>
  </si>
  <si>
    <t>Total Other Whole Grains</t>
  </si>
  <si>
    <t>rye</t>
  </si>
  <si>
    <t>barley</t>
  </si>
  <si>
    <t>wheat</t>
  </si>
  <si>
    <t>rice</t>
  </si>
  <si>
    <t>Total Flours</t>
  </si>
  <si>
    <t>rice, brown</t>
  </si>
  <si>
    <t>Total Rice</t>
  </si>
  <si>
    <t>lasagna, macaroni, spaghetti</t>
  </si>
  <si>
    <t>noodles, egg</t>
  </si>
  <si>
    <t>Total Pasta</t>
  </si>
  <si>
    <t>barley, pearled</t>
  </si>
  <si>
    <t>12</t>
  </si>
  <si>
    <t>granola</t>
  </si>
  <si>
    <t>shredded wheat</t>
  </si>
  <si>
    <t>Kidney</t>
  </si>
  <si>
    <t>Navy</t>
  </si>
  <si>
    <t>White</t>
  </si>
  <si>
    <t>Pinto</t>
  </si>
  <si>
    <t>Soybeans</t>
  </si>
  <si>
    <t>varies</t>
  </si>
  <si>
    <t>grain mill/grinder</t>
  </si>
  <si>
    <t>Mixer</t>
  </si>
  <si>
    <t>Grand Total</t>
  </si>
  <si>
    <t>Basic Needs Summary</t>
  </si>
  <si>
    <t>Water - Emergency Supplies and Treatment (2 weeks)</t>
  </si>
  <si>
    <t>Powdered Milk, Dairy Products, &amp; Eggs</t>
  </si>
  <si>
    <t>Sweeteners - Honey, Sugar, &amp; Syrup</t>
  </si>
  <si>
    <t>Cooking Catalyst</t>
  </si>
  <si>
    <t>Sprouting Seeds &amp; Supplies</t>
  </si>
  <si>
    <t>Still Need for 12 months</t>
  </si>
  <si>
    <t>Still Need for 6 months</t>
  </si>
  <si>
    <t>Still Need for 3 months</t>
  </si>
  <si>
    <t>Water Treatment Equipment</t>
  </si>
  <si>
    <t>Equipment and Supplies</t>
  </si>
  <si>
    <t>buttermilk powder</t>
  </si>
  <si>
    <t>milk, aseptic packaging</t>
  </si>
  <si>
    <t>non-dairy creamer</t>
  </si>
  <si>
    <t>pkg. Date</t>
  </si>
  <si>
    <t>Total Dairy Products</t>
  </si>
  <si>
    <t>dz</t>
  </si>
  <si>
    <t>cans</t>
  </si>
  <si>
    <t>Total Canned Milk</t>
  </si>
  <si>
    <t>Yogurt making items</t>
  </si>
  <si>
    <t>cheese press</t>
  </si>
  <si>
    <t>cooking thermometer</t>
  </si>
  <si>
    <t>cheese cloth</t>
  </si>
  <si>
    <t>Rennet/ Junket tablets</t>
  </si>
  <si>
    <t>tablets</t>
  </si>
  <si>
    <t>yard</t>
  </si>
  <si>
    <t>yogurt starter</t>
  </si>
  <si>
    <t>yogurt maker</t>
  </si>
  <si>
    <t>1/family</t>
  </si>
  <si>
    <t>Tbsp</t>
  </si>
  <si>
    <t>Eggs, dehydrated/freeze-dried (3.6 oz/dz)</t>
  </si>
  <si>
    <t>Milk, Canned (select 24 cans minimum)</t>
  </si>
  <si>
    <t>Water - Emergency Supplies and Treatments (2 weeks)</t>
  </si>
  <si>
    <t>Carrots</t>
  </si>
  <si>
    <t>Apple Slices</t>
  </si>
  <si>
    <t>Potato Pearls</t>
  </si>
  <si>
    <t>Cocoa mix, Hot</t>
  </si>
  <si>
    <t>Pudding, Vanilla</t>
  </si>
  <si>
    <t xml:space="preserve">Onions, Chopped Dry </t>
  </si>
  <si>
    <t>Pudding, Chocolate</t>
  </si>
  <si>
    <t>Beans, Refried - flakes</t>
  </si>
  <si>
    <t>corn syrup</t>
  </si>
  <si>
    <t>maple syrup</t>
  </si>
  <si>
    <t>Molasses</t>
  </si>
  <si>
    <t>Total syrup</t>
  </si>
  <si>
    <t xml:space="preserve">Cheese making items </t>
  </si>
  <si>
    <t>white</t>
  </si>
  <si>
    <t>brown</t>
  </si>
  <si>
    <t>powdered</t>
  </si>
  <si>
    <t>Maple sugar</t>
  </si>
  <si>
    <t>sugar substitutes</t>
  </si>
  <si>
    <t>Total sugar</t>
  </si>
  <si>
    <t>Sweeteners - Honey, Sugar and Syrup</t>
  </si>
  <si>
    <t>Yeast, active dry</t>
  </si>
  <si>
    <t>baking powder</t>
  </si>
  <si>
    <t>Baking soda</t>
  </si>
  <si>
    <t>Total Leaveners</t>
  </si>
  <si>
    <t>gal</t>
  </si>
  <si>
    <t>shortening</t>
  </si>
  <si>
    <t>Total oils</t>
  </si>
  <si>
    <t>Cooking Catalysts - Salts, oils, leaveners</t>
  </si>
  <si>
    <t>Commercial bottled water</t>
  </si>
  <si>
    <t>testing kit, water quality</t>
  </si>
  <si>
    <t>Bleach, 5.25% sodium hypochlorite</t>
  </si>
  <si>
    <t>iodine tincture, 2%</t>
  </si>
  <si>
    <t>water treatment tablets 2 oz pkg.</t>
  </si>
  <si>
    <t>beans (from dried beans)</t>
  </si>
  <si>
    <t>buckwheat (kasha)</t>
  </si>
  <si>
    <t>Hominy &amp; grits</t>
  </si>
  <si>
    <t>corn (dry cereal)</t>
  </si>
  <si>
    <t>rice (dry cereal)</t>
  </si>
  <si>
    <t>corn/hominy/posole (ready to heat)</t>
  </si>
  <si>
    <t>wheat/rice, creamed (ready to heat)</t>
  </si>
  <si>
    <t>Total Cereals</t>
  </si>
  <si>
    <t>Total Legumes</t>
  </si>
  <si>
    <t>peas</t>
  </si>
  <si>
    <t>Peas, green, split, or black-eyed</t>
  </si>
  <si>
    <t>Lima</t>
  </si>
  <si>
    <t>Lentils</t>
  </si>
  <si>
    <t>Total Water</t>
  </si>
  <si>
    <t>Total Honey</t>
  </si>
  <si>
    <t>creamed honey</t>
  </si>
  <si>
    <t>Honey (unfiltered, or unprocessed)</t>
  </si>
  <si>
    <t>diluted honey</t>
  </si>
  <si>
    <t>Salt - all kinds</t>
  </si>
  <si>
    <t>Total TVP</t>
  </si>
  <si>
    <t>lard</t>
  </si>
  <si>
    <t>sesame</t>
  </si>
  <si>
    <t>alfalfa</t>
  </si>
  <si>
    <t>barley, unhulled</t>
  </si>
  <si>
    <t>soybean</t>
  </si>
  <si>
    <t>vegetables - your selection</t>
  </si>
  <si>
    <t>your selection</t>
  </si>
  <si>
    <t>Equipment for Sprouting</t>
  </si>
  <si>
    <t>nylon netting</t>
  </si>
  <si>
    <t>Sprouting - Seeds &amp; Supplies</t>
  </si>
  <si>
    <t>colander or strainer</t>
  </si>
  <si>
    <t>rubber bands</t>
  </si>
  <si>
    <t>commercial sprouter</t>
  </si>
  <si>
    <r>
      <t xml:space="preserve">quart jar w/ screw ring &amp; seal </t>
    </r>
    <r>
      <rPr>
        <sz val="8"/>
        <rFont val="Arial"/>
        <family val="2"/>
      </rPr>
      <t>(for homemade sprouter)</t>
    </r>
  </si>
  <si>
    <t>Wheat, Other Whole Grains &amp; Flours</t>
  </si>
  <si>
    <t>Legumes (dry beans, peas, lentils)</t>
  </si>
  <si>
    <t>Legumes</t>
  </si>
  <si>
    <t>Dried soup mix (bean)</t>
  </si>
  <si>
    <t>Mayonnaise</t>
  </si>
  <si>
    <t>1</t>
  </si>
  <si>
    <t>Enriched white flour/ wheat-gluten</t>
  </si>
  <si>
    <t>wheat-bran, fresh ground</t>
  </si>
  <si>
    <t>Salad dressing (mayonnaise type)</t>
  </si>
  <si>
    <t>peanut butter</t>
  </si>
  <si>
    <t>Syrup &amp; Jams (as needed)</t>
  </si>
  <si>
    <t xml:space="preserve">Jams or preserves </t>
  </si>
  <si>
    <t xml:space="preserve">Powdered fruit drink </t>
  </si>
  <si>
    <t xml:space="preserve">Flavored gelatin </t>
  </si>
  <si>
    <t>Other Church Offered Food Storage Items and Additional Misc. Items</t>
  </si>
  <si>
    <t>Church Offered Items</t>
  </si>
  <si>
    <t>Miscellaneous Items</t>
  </si>
  <si>
    <t xml:space="preserve">Water  Basic Sustenance-Level - drinking, some cooking, washing hands &amp; face (14 gal. min. per adult)    Basic Maintenance-Level - drinking, cooking &amp; preparing food, cleaning utensils, washing body (28 gal. min. per adult) </t>
  </si>
  <si>
    <t>Eggs, powdered (25 dozen minimum)</t>
  </si>
  <si>
    <t>Pink</t>
  </si>
  <si>
    <t>Making the Best of Basics</t>
  </si>
  <si>
    <t>LDS Church</t>
  </si>
  <si>
    <t>Other Source</t>
  </si>
  <si>
    <t>Family Total Goal from Basic Foods</t>
  </si>
  <si>
    <t>Recommended Adult Quantities from Various Sources</t>
  </si>
  <si>
    <r>
      <t>Water - Emergency Supplies and Treatment</t>
    </r>
    <r>
      <rPr>
        <sz val="10"/>
        <rFont val="Arial"/>
        <family val="0"/>
      </rPr>
      <t xml:space="preserve"> </t>
    </r>
    <r>
      <rPr>
        <sz val="8"/>
        <rFont val="Arial"/>
        <family val="2"/>
      </rPr>
      <t>(2 weeks)</t>
    </r>
  </si>
  <si>
    <t>120</t>
  </si>
  <si>
    <t>96</t>
  </si>
  <si>
    <t>36</t>
  </si>
  <si>
    <t>24</t>
  </si>
  <si>
    <t>4</t>
  </si>
  <si>
    <t>7</t>
  </si>
  <si>
    <t>9</t>
  </si>
  <si>
    <t>48</t>
  </si>
  <si>
    <t>0.5</t>
  </si>
  <si>
    <t>2</t>
  </si>
  <si>
    <t>3</t>
  </si>
  <si>
    <t>oats - all types</t>
  </si>
  <si>
    <t>Minimum Use Rate (units/month)</t>
  </si>
  <si>
    <t>Minimum)</t>
  </si>
  <si>
    <t>In Inventory</t>
  </si>
  <si>
    <t>Family Total Goal</t>
  </si>
  <si>
    <t>#10 Cans in Stock</t>
  </si>
  <si>
    <t>Units per #10 Can</t>
  </si>
  <si>
    <t>Pouches in Stock</t>
  </si>
  <si>
    <t>Units per Pouch</t>
  </si>
  <si>
    <t>5 Gal Bucket in Stock</t>
  </si>
  <si>
    <t>Units per 5 Gal Bucket</t>
  </si>
  <si>
    <t>Other Container</t>
  </si>
  <si>
    <t>Units Per Container</t>
  </si>
  <si>
    <t xml:space="preserve"># of Containers in Stock </t>
  </si>
  <si>
    <t>Total Church Offered Items</t>
  </si>
  <si>
    <t>Total Miscellaneous Items</t>
  </si>
  <si>
    <t>Scaling Points</t>
  </si>
  <si>
    <t>Unknown Source from the Web</t>
  </si>
  <si>
    <t>Other</t>
  </si>
  <si>
    <t>Scaling Points from Other Sources</t>
  </si>
  <si>
    <t xml:space="preserve"> Bottled Water in Stock (qrt)</t>
  </si>
  <si>
    <t>LDS Church (Approximated from food calculator program)</t>
  </si>
  <si>
    <t>Personalized Yearly Amount</t>
  </si>
  <si>
    <t>Price Per Unit</t>
  </si>
  <si>
    <t>Cost to Complete 12 Month Goal</t>
  </si>
  <si>
    <t>Cost to Complete 6 Month Goal</t>
  </si>
  <si>
    <t>Cost to Complete 3 Month Goal</t>
  </si>
  <si>
    <t>for 2 weeks</t>
  </si>
  <si>
    <t>Wheat, whole grain - all types</t>
  </si>
  <si>
    <t>corn</t>
  </si>
  <si>
    <t>popcorn (whole kernel)</t>
  </si>
  <si>
    <t>(Adult Total:</t>
  </si>
  <si>
    <t xml:space="preserve">evaporated milk (about 0.75 lb per 12 fluid oz can) </t>
  </si>
  <si>
    <t>condensed, sweetened (about 0.75 lb per 14 oz weight can)</t>
  </si>
  <si>
    <r>
      <t xml:space="preserve">Beans, Grains &amp; Seeds </t>
    </r>
    <r>
      <rPr>
        <sz val="10"/>
        <color indexed="9"/>
        <rFont val="Arial"/>
        <family val="2"/>
      </rPr>
      <t xml:space="preserve">- </t>
    </r>
    <r>
      <rPr>
        <sz val="8"/>
        <color indexed="9"/>
        <rFont val="Arial"/>
        <family val="2"/>
      </rPr>
      <t>for best results, use only untreated or organic beans, grains &amp; seeds</t>
    </r>
  </si>
  <si>
    <t>Water, potable</t>
  </si>
  <si>
    <t>Water, aseptic pkg</t>
  </si>
  <si>
    <t>cornmeal</t>
  </si>
  <si>
    <t>rice, white</t>
  </si>
  <si>
    <t>rice, wild</t>
  </si>
  <si>
    <r>
      <t xml:space="preserve">Wheat </t>
    </r>
    <r>
      <rPr>
        <sz val="10"/>
        <color indexed="9"/>
        <rFont val="Arial"/>
        <family val="2"/>
      </rPr>
      <t>(Recommended: 50% of Major Category minimum)</t>
    </r>
  </si>
  <si>
    <r>
      <t xml:space="preserve">Cereals - whole grain &amp; prepared </t>
    </r>
    <r>
      <rPr>
        <sz val="10"/>
        <color indexed="9"/>
        <rFont val="Arial"/>
        <family val="2"/>
      </rPr>
      <t>(Recommended: 8% of Major Category minimum)</t>
    </r>
  </si>
  <si>
    <r>
      <t xml:space="preserve">Flours, fresh-ground &amp; commercial </t>
    </r>
    <r>
      <rPr>
        <sz val="10"/>
        <color indexed="9"/>
        <rFont val="Arial"/>
        <family val="2"/>
      </rPr>
      <t>(Recommended: 6% of Major Category minimum)</t>
    </r>
  </si>
  <si>
    <r>
      <t xml:space="preserve">Other Whole Grains </t>
    </r>
    <r>
      <rPr>
        <sz val="10"/>
        <color indexed="9"/>
        <rFont val="Arial"/>
        <family val="2"/>
      </rPr>
      <t>(Recommended: 16% of Major Category minimum)</t>
    </r>
  </si>
  <si>
    <r>
      <t xml:space="preserve">Rice, whole grain </t>
    </r>
    <r>
      <rPr>
        <sz val="10"/>
        <color indexed="9"/>
        <rFont val="Arial"/>
        <family val="2"/>
      </rPr>
      <t>(Recommended: 7% of Major Category minimum)</t>
    </r>
  </si>
  <si>
    <r>
      <t xml:space="preserve">Pasta </t>
    </r>
    <r>
      <rPr>
        <sz val="10"/>
        <color indexed="9"/>
        <rFont val="Arial"/>
        <family val="2"/>
      </rPr>
      <t>(Recommended: 6% of Major Category minimum)</t>
    </r>
  </si>
  <si>
    <t>Actual percentage of major category:</t>
  </si>
  <si>
    <r>
      <t xml:space="preserve">Legumes - dried </t>
    </r>
    <r>
      <rPr>
        <sz val="10"/>
        <color indexed="9"/>
        <rFont val="Arial"/>
        <family val="2"/>
      </rPr>
      <t>(Recommended: 75% of Major Category minimum)</t>
    </r>
  </si>
  <si>
    <r>
      <t>Textured vegetable protein (TVP)</t>
    </r>
    <r>
      <rPr>
        <sz val="10"/>
        <color indexed="9"/>
        <rFont val="Arial"/>
        <family val="2"/>
      </rPr>
      <t xml:space="preserve"> (Recommended: 11% of Major Category minimum)</t>
    </r>
  </si>
  <si>
    <r>
      <t xml:space="preserve">Dairy products, dried &amp; powdered </t>
    </r>
    <r>
      <rPr>
        <sz val="10"/>
        <color indexed="9"/>
        <rFont val="Arial"/>
        <family val="2"/>
      </rPr>
      <t>(Recommended: 75% of Major Category minimum)</t>
    </r>
  </si>
  <si>
    <t>milk, non-instant powdered</t>
  </si>
  <si>
    <t>butter, dehydrated</t>
  </si>
  <si>
    <t>cheese, dehydrated</t>
  </si>
  <si>
    <r>
      <t xml:space="preserve">Honey </t>
    </r>
    <r>
      <rPr>
        <sz val="10"/>
        <color indexed="9"/>
        <rFont val="Arial"/>
        <family val="2"/>
      </rPr>
      <t xml:space="preserve"> (Recommended: 65% of Major Category minimum)</t>
    </r>
  </si>
  <si>
    <r>
      <t xml:space="preserve">Sugar </t>
    </r>
    <r>
      <rPr>
        <sz val="10"/>
        <color indexed="9"/>
        <rFont val="Arial"/>
        <family val="2"/>
      </rPr>
      <t>(Recommended: 20% of Major Category minimum)</t>
    </r>
  </si>
  <si>
    <r>
      <t xml:space="preserve">Salt </t>
    </r>
    <r>
      <rPr>
        <sz val="10"/>
        <color indexed="9"/>
        <rFont val="Arial"/>
        <family val="2"/>
      </rPr>
      <t>(Recommended: 6% of Major Category minimum)</t>
    </r>
  </si>
  <si>
    <t>vegetable oil (7.5 lbs/gal.)</t>
  </si>
  <si>
    <t>flavorings - ham/beef/chicken/vegetable</t>
  </si>
  <si>
    <t>TVP, unflavored</t>
  </si>
  <si>
    <t>Vinegar (7.75 lb/gal)</t>
  </si>
  <si>
    <r>
      <t xml:space="preserve">Leaveners </t>
    </r>
    <r>
      <rPr>
        <sz val="10"/>
        <color indexed="9"/>
        <rFont val="Arial"/>
        <family val="2"/>
      </rPr>
      <t>(Recommended: 10% of Major Category minimum)</t>
    </r>
  </si>
  <si>
    <r>
      <t xml:space="preserve">Oils, fats, shortening </t>
    </r>
    <r>
      <rPr>
        <sz val="10"/>
        <color indexed="9"/>
        <rFont val="Arial"/>
        <family val="2"/>
      </rPr>
      <t>(Recommended: 80% of Major Category minimum)</t>
    </r>
  </si>
  <si>
    <t>1 Gal bottle in Stock</t>
  </si>
  <si>
    <t>5 Gal bottle in Stock</t>
  </si>
  <si>
    <t>10 Gal bottle in Stock</t>
  </si>
  <si>
    <t>15 Gal bottle in Stock</t>
  </si>
  <si>
    <t>25 Gal barrel in Stock</t>
  </si>
  <si>
    <t>50 Gal barrel in Stock</t>
  </si>
  <si>
    <t>? Gallon Container (gallons)</t>
  </si>
  <si>
    <t>? Gal Container in Stock</t>
  </si>
  <si>
    <t>Current Months of Storage for Family</t>
  </si>
  <si>
    <r>
      <t xml:space="preserve">Source- </t>
    </r>
    <r>
      <rPr>
        <sz val="10"/>
        <rFont val="Arial"/>
        <family val="2"/>
      </rPr>
      <t>Enter Source code from chart below</t>
    </r>
  </si>
  <si>
    <t>Total Budget Needed</t>
  </si>
  <si>
    <t>Inventory</t>
  </si>
  <si>
    <t>Budget</t>
  </si>
  <si>
    <t>Still Needed for 12 months</t>
  </si>
  <si>
    <t>Still Needed for 6 months</t>
  </si>
  <si>
    <t>Still Needed for 3 months</t>
  </si>
  <si>
    <t>All</t>
  </si>
  <si>
    <t>Goals &amp; Review</t>
  </si>
  <si>
    <t>Containers</t>
  </si>
  <si>
    <t>each</t>
  </si>
  <si>
    <t>Total</t>
  </si>
  <si>
    <t>Cost of Water Treatment Equipment</t>
  </si>
  <si>
    <t>Name</t>
  </si>
  <si>
    <t>Address</t>
  </si>
  <si>
    <t>Phone #</t>
  </si>
  <si>
    <t>Email Address</t>
  </si>
  <si>
    <t>City State Zip</t>
  </si>
  <si>
    <t>Price of Containers Still Needed</t>
  </si>
  <si>
    <t>Adult Goal Quantity</t>
  </si>
  <si>
    <t>Gallons Expected from Containers Yet to Buy</t>
  </si>
  <si>
    <t xml:space="preserve">Adult Goal Quantity </t>
  </si>
  <si>
    <t>Actual Adult Goal Quantity  Set</t>
  </si>
  <si>
    <t>Grand Total to Complete 2 Week Supply +</t>
  </si>
  <si>
    <t>Cost to Add 1 More Month of Storage</t>
  </si>
  <si>
    <t>Unit Cost for Containers</t>
  </si>
  <si>
    <t>$</t>
  </si>
  <si>
    <t>Cost of Additional Containers for 2 Week Storage</t>
  </si>
  <si>
    <t>Source</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</si>
</sst>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0.000"/>
    <numFmt numFmtId="166" formatCode="0.0"/>
    <numFmt numFmtId="167" formatCode="0.00000000"/>
    <numFmt numFmtId="168" formatCode="0.0000000"/>
    <numFmt numFmtId="169" formatCode="0.000000"/>
    <numFmt numFmtId="170" formatCode="0.00000"/>
    <numFmt numFmtId="171" formatCode="0.0000"/>
    <numFmt numFmtId="172" formatCode="&quot;Yes&quot;;&quot;Yes&quot;;&quot;No&quot;"/>
    <numFmt numFmtId="173" formatCode="&quot;True&quot;;&quot;True&quot;;&quot;False&quot;"/>
    <numFmt numFmtId="174" formatCode="&quot;On&quot;;&quot;On&quot;;&quot;Off&quot;"/>
    <numFmt numFmtId="175" formatCode="_(&quot;$&quot;* #,##0.0_);_(&quot;$&quot;* \(#,##0.0\);_(&quot;$&quot;* &quot;-&quot;??_);_(@_)"/>
    <numFmt numFmtId="176" formatCode="_(&quot;$&quot;* #,##0_);_(&quot;$&quot;* \(#,##0\);_(&quot;$&quot;* &quot;-&quot;??_);_(@_)"/>
  </numFmts>
  <fonts count="33">
    <font>
      <sz val="10"/>
      <name val="Arial"/>
      <family val="0"/>
    </font>
    <font>
      <b/>
      <sz val="10"/>
      <name val="Arial"/>
      <family val="2"/>
    </font>
    <font>
      <u val="single"/>
      <sz val="10"/>
      <color indexed="12"/>
      <name val="Arial"/>
      <family val="0"/>
    </font>
    <font>
      <u val="single"/>
      <sz val="10"/>
      <color indexed="36"/>
      <name val="Arial"/>
      <family val="0"/>
    </font>
    <font>
      <i/>
      <sz val="10"/>
      <name val="Arial"/>
      <family val="2"/>
    </font>
    <font>
      <b/>
      <sz val="12"/>
      <name val="Arial"/>
      <family val="2"/>
    </font>
    <font>
      <sz val="12"/>
      <name val="Arial"/>
      <family val="2"/>
    </font>
    <font>
      <sz val="8"/>
      <name val="Tahoma"/>
      <family val="0"/>
    </font>
    <font>
      <b/>
      <sz val="8"/>
      <name val="Tahoma"/>
      <family val="0"/>
    </font>
    <font>
      <sz val="8"/>
      <name val="Arial"/>
      <family val="2"/>
    </font>
    <font>
      <b/>
      <sz val="10"/>
      <name val="Geneva"/>
      <family val="0"/>
    </font>
    <font>
      <sz val="9"/>
      <name val="Geneva"/>
      <family val="0"/>
    </font>
    <font>
      <sz val="18"/>
      <name val="Arial"/>
      <family val="2"/>
    </font>
    <font>
      <b/>
      <sz val="8"/>
      <name val="Arial"/>
      <family val="2"/>
    </font>
    <font>
      <b/>
      <sz val="16"/>
      <name val="Arial"/>
      <family val="2"/>
    </font>
    <font>
      <b/>
      <sz val="14"/>
      <name val="Arial"/>
      <family val="2"/>
    </font>
    <font>
      <b/>
      <i/>
      <sz val="8"/>
      <name val="Tahoma"/>
      <family val="2"/>
    </font>
    <font>
      <i/>
      <sz val="8"/>
      <name val="Tahoma"/>
      <family val="2"/>
    </font>
    <font>
      <b/>
      <sz val="10"/>
      <color indexed="9"/>
      <name val="Arial"/>
      <family val="2"/>
    </font>
    <font>
      <b/>
      <sz val="12"/>
      <color indexed="9"/>
      <name val="Arial"/>
      <family val="2"/>
    </font>
    <font>
      <sz val="12"/>
      <color indexed="9"/>
      <name val="Arial"/>
      <family val="2"/>
    </font>
    <font>
      <sz val="10"/>
      <color indexed="9"/>
      <name val="Arial"/>
      <family val="2"/>
    </font>
    <font>
      <sz val="8"/>
      <color indexed="9"/>
      <name val="Arial"/>
      <family val="2"/>
    </font>
    <font>
      <b/>
      <sz val="8"/>
      <color indexed="9"/>
      <name val="Arial"/>
      <family val="2"/>
    </font>
    <font>
      <sz val="11.5"/>
      <name val="Arial"/>
      <family val="0"/>
    </font>
    <font>
      <sz val="10.5"/>
      <name val="Arial"/>
      <family val="0"/>
    </font>
    <font>
      <b/>
      <sz val="14"/>
      <color indexed="9"/>
      <name val="Arial"/>
      <family val="2"/>
    </font>
    <font>
      <b/>
      <sz val="9"/>
      <name val="Arial"/>
      <family val="2"/>
    </font>
    <font>
      <b/>
      <sz val="10"/>
      <color indexed="55"/>
      <name val="Arial"/>
      <family val="2"/>
    </font>
    <font>
      <sz val="9"/>
      <name val="Arial"/>
      <family val="2"/>
    </font>
    <font>
      <b/>
      <sz val="10"/>
      <color indexed="16"/>
      <name val="Arial"/>
      <family val="2"/>
    </font>
    <font>
      <sz val="7"/>
      <name val="Arial"/>
      <family val="2"/>
    </font>
    <font>
      <u val="single"/>
      <sz val="8"/>
      <name val="Tahoma"/>
      <family val="2"/>
    </font>
  </fonts>
  <fills count="29">
    <fill>
      <patternFill/>
    </fill>
    <fill>
      <patternFill patternType="gray125"/>
    </fill>
    <fill>
      <patternFill patternType="solid">
        <fgColor indexed="43"/>
        <bgColor indexed="64"/>
      </patternFill>
    </fill>
    <fill>
      <patternFill patternType="solid">
        <fgColor indexed="55"/>
        <bgColor indexed="64"/>
      </patternFill>
    </fill>
    <fill>
      <patternFill patternType="solid">
        <fgColor indexed="42"/>
        <bgColor indexed="64"/>
      </patternFill>
    </fill>
    <fill>
      <patternFill patternType="solid">
        <fgColor indexed="15"/>
        <bgColor indexed="64"/>
      </patternFill>
    </fill>
    <fill>
      <patternFill patternType="solid">
        <fgColor indexed="47"/>
        <bgColor indexed="64"/>
      </patternFill>
    </fill>
    <fill>
      <patternFill patternType="solid">
        <fgColor indexed="11"/>
        <bgColor indexed="64"/>
      </patternFill>
    </fill>
    <fill>
      <patternFill patternType="solid">
        <fgColor indexed="40"/>
        <bgColor indexed="64"/>
      </patternFill>
    </fill>
    <fill>
      <patternFill patternType="solid">
        <fgColor indexed="49"/>
        <bgColor indexed="64"/>
      </patternFill>
    </fill>
    <fill>
      <patternFill patternType="solid">
        <fgColor indexed="18"/>
        <bgColor indexed="64"/>
      </patternFill>
    </fill>
    <fill>
      <patternFill patternType="solid">
        <fgColor indexed="62"/>
        <bgColor indexed="64"/>
      </patternFill>
    </fill>
    <fill>
      <patternFill patternType="solid">
        <fgColor indexed="62"/>
        <bgColor indexed="64"/>
      </patternFill>
    </fill>
    <fill>
      <patternFill patternType="solid">
        <fgColor indexed="26"/>
        <bgColor indexed="64"/>
      </patternFill>
    </fill>
    <fill>
      <patternFill patternType="solid">
        <fgColor indexed="48"/>
        <bgColor indexed="64"/>
      </patternFill>
    </fill>
    <fill>
      <patternFill patternType="solid">
        <fgColor indexed="31"/>
        <bgColor indexed="64"/>
      </patternFill>
    </fill>
    <fill>
      <patternFill patternType="solid">
        <fgColor indexed="41"/>
        <bgColor indexed="64"/>
      </patternFill>
    </fill>
    <fill>
      <patternFill patternType="solid">
        <fgColor indexed="44"/>
        <bgColor indexed="64"/>
      </patternFill>
    </fill>
    <fill>
      <patternFill patternType="mediumGray">
        <bgColor indexed="16"/>
      </patternFill>
    </fill>
    <fill>
      <patternFill patternType="solid">
        <fgColor indexed="51"/>
        <bgColor indexed="64"/>
      </patternFill>
    </fill>
    <fill>
      <patternFill patternType="solid">
        <fgColor indexed="35"/>
        <bgColor indexed="64"/>
      </patternFill>
    </fill>
    <fill>
      <patternFill patternType="solid">
        <fgColor indexed="9"/>
        <bgColor indexed="64"/>
      </patternFill>
    </fill>
    <fill>
      <patternFill patternType="solid">
        <fgColor indexed="61"/>
        <bgColor indexed="64"/>
      </patternFill>
    </fill>
    <fill>
      <patternFill patternType="gray0625">
        <bgColor indexed="11"/>
      </patternFill>
    </fill>
    <fill>
      <patternFill patternType="solid">
        <fgColor indexed="22"/>
        <bgColor indexed="64"/>
      </patternFill>
    </fill>
    <fill>
      <patternFill patternType="gray0625">
        <bgColor indexed="44"/>
      </patternFill>
    </fill>
    <fill>
      <patternFill patternType="solid">
        <fgColor indexed="13"/>
        <bgColor indexed="64"/>
      </patternFill>
    </fill>
    <fill>
      <patternFill patternType="solid">
        <fgColor indexed="18"/>
        <bgColor indexed="64"/>
      </patternFill>
    </fill>
    <fill>
      <patternFill patternType="solid">
        <fgColor indexed="43"/>
        <bgColor indexed="64"/>
      </patternFill>
    </fill>
  </fills>
  <borders count="174">
    <border>
      <left/>
      <right/>
      <top/>
      <bottom/>
      <diagonal/>
    </border>
    <border>
      <left style="thin"/>
      <right style="thin"/>
      <top style="thin"/>
      <bottom style="thin"/>
    </border>
    <border>
      <left style="thin"/>
      <right style="thin"/>
      <top style="thin"/>
      <bottom>
        <color indexed="63"/>
      </bottom>
    </border>
    <border>
      <left>
        <color indexed="63"/>
      </left>
      <right style="thin"/>
      <top>
        <color indexed="63"/>
      </top>
      <bottom style="thin"/>
    </border>
    <border>
      <left>
        <color indexed="63"/>
      </left>
      <right style="thin"/>
      <top style="thin"/>
      <bottom style="thin"/>
    </border>
    <border>
      <left>
        <color indexed="63"/>
      </left>
      <right style="thin"/>
      <top>
        <color indexed="63"/>
      </top>
      <bottom>
        <color indexed="63"/>
      </bottom>
    </border>
    <border>
      <left style="thin"/>
      <right style="thin"/>
      <top>
        <color indexed="63"/>
      </top>
      <bottom style="thin"/>
    </border>
    <border>
      <left style="thin"/>
      <right style="thin"/>
      <top style="thin"/>
      <bottom style="medium"/>
    </border>
    <border>
      <left style="thick"/>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color indexed="63"/>
      </right>
      <top>
        <color indexed="63"/>
      </top>
      <bottom>
        <color indexed="63"/>
      </bottom>
    </border>
    <border>
      <left>
        <color indexed="63"/>
      </left>
      <right style="medium"/>
      <top>
        <color indexed="63"/>
      </top>
      <bottom>
        <color indexed="63"/>
      </bottom>
    </border>
    <border>
      <left style="thin"/>
      <right style="thin"/>
      <top style="thin"/>
      <bottom style="thick"/>
    </border>
    <border>
      <left style="thin"/>
      <right style="medium"/>
      <top style="thin"/>
      <bottom style="thin"/>
    </border>
    <border>
      <left style="medium"/>
      <right style="thick"/>
      <top style="thin"/>
      <bottom style="thin"/>
    </border>
    <border>
      <left style="medium"/>
      <right style="thick"/>
      <top style="thin"/>
      <bottom>
        <color indexed="63"/>
      </bottom>
    </border>
    <border>
      <left style="medium"/>
      <right style="thick"/>
      <top style="thin"/>
      <bottom style="thick"/>
    </border>
    <border>
      <left style="thin"/>
      <right style="thick"/>
      <top style="thin"/>
      <bottom style="thin"/>
    </border>
    <border>
      <left style="thin"/>
      <right style="thin"/>
      <top style="medium"/>
      <bottom style="thin"/>
    </border>
    <border>
      <left style="thin"/>
      <right>
        <color indexed="63"/>
      </right>
      <top style="medium"/>
      <bottom style="thin"/>
    </border>
    <border>
      <left style="thin"/>
      <right style="thin"/>
      <top style="double"/>
      <bottom style="thin"/>
    </border>
    <border>
      <left style="thin"/>
      <right style="thin"/>
      <top style="double"/>
      <bottom style="thick"/>
    </border>
    <border>
      <left style="medium"/>
      <right style="thick"/>
      <top style="medium"/>
      <bottom style="thin"/>
    </border>
    <border>
      <left style="thin"/>
      <right style="thick"/>
      <top style="double"/>
      <bottom style="thick"/>
    </border>
    <border>
      <left style="thin"/>
      <right style="medium"/>
      <top style="double"/>
      <bottom style="thin"/>
    </border>
    <border>
      <left style="thin"/>
      <right style="medium"/>
      <top style="double"/>
      <bottom style="thick"/>
    </border>
    <border>
      <left style="thin"/>
      <right style="thin"/>
      <top style="thin"/>
      <bottom style="double"/>
    </border>
    <border>
      <left style="thin"/>
      <right style="medium"/>
      <top style="thin"/>
      <bottom style="double"/>
    </border>
    <border>
      <left>
        <color indexed="63"/>
      </left>
      <right>
        <color indexed="63"/>
      </right>
      <top>
        <color indexed="63"/>
      </top>
      <bottom style="thin"/>
    </border>
    <border>
      <left style="thin"/>
      <right style="medium"/>
      <top>
        <color indexed="63"/>
      </top>
      <bottom style="thin"/>
    </border>
    <border>
      <left>
        <color indexed="63"/>
      </left>
      <right style="thick"/>
      <top style="thin"/>
      <bottom>
        <color indexed="63"/>
      </bottom>
    </border>
    <border>
      <left>
        <color indexed="63"/>
      </left>
      <right style="thick"/>
      <top>
        <color indexed="63"/>
      </top>
      <bottom>
        <color indexed="63"/>
      </bottom>
    </border>
    <border>
      <left>
        <color indexed="63"/>
      </left>
      <right style="thin"/>
      <top style="double"/>
      <bottom style="thin"/>
    </border>
    <border>
      <left style="thin"/>
      <right style="thin"/>
      <top style="double"/>
      <bottom>
        <color indexed="63"/>
      </bottom>
    </border>
    <border>
      <left style="thin"/>
      <right style="medium"/>
      <top style="double"/>
      <bottom>
        <color indexed="63"/>
      </bottom>
    </border>
    <border>
      <left>
        <color indexed="63"/>
      </left>
      <right style="thick"/>
      <top style="thick"/>
      <bottom style="medium"/>
    </border>
    <border>
      <left style="thick"/>
      <right style="thin"/>
      <top style="thin"/>
      <bottom style="thin"/>
    </border>
    <border>
      <left style="thick"/>
      <right>
        <color indexed="63"/>
      </right>
      <top style="thin"/>
      <bottom>
        <color indexed="63"/>
      </bottom>
    </border>
    <border>
      <left>
        <color indexed="63"/>
      </left>
      <right>
        <color indexed="63"/>
      </right>
      <top style="thick"/>
      <bottom style="medium"/>
    </border>
    <border>
      <left>
        <color indexed="63"/>
      </left>
      <right>
        <color indexed="63"/>
      </right>
      <top style="thin"/>
      <bottom style="thin"/>
    </border>
    <border>
      <left>
        <color indexed="63"/>
      </left>
      <right style="thick"/>
      <top style="thin"/>
      <bottom style="thin"/>
    </border>
    <border>
      <left style="thin"/>
      <right style="medium"/>
      <top style="medium"/>
      <bottom style="thin"/>
    </border>
    <border>
      <left style="thick"/>
      <right>
        <color indexed="63"/>
      </right>
      <top style="double"/>
      <bottom style="thick"/>
    </border>
    <border>
      <left style="thick"/>
      <right>
        <color indexed="63"/>
      </right>
      <top style="medium"/>
      <bottom style="double"/>
    </border>
    <border>
      <left style="thin"/>
      <right style="thick"/>
      <top style="medium"/>
      <bottom style="thin"/>
    </border>
    <border>
      <left style="thin"/>
      <right>
        <color indexed="63"/>
      </right>
      <top style="thin"/>
      <bottom style="thin"/>
    </border>
    <border>
      <left style="thin"/>
      <right>
        <color indexed="63"/>
      </right>
      <top style="thin"/>
      <bottom style="double"/>
    </border>
    <border>
      <left style="medium"/>
      <right style="thin"/>
      <top style="thin"/>
      <bottom style="thin"/>
    </border>
    <border>
      <left style="medium"/>
      <right style="thin"/>
      <top style="thin"/>
      <bottom>
        <color indexed="63"/>
      </bottom>
    </border>
    <border>
      <left style="thin"/>
      <right>
        <color indexed="63"/>
      </right>
      <top>
        <color indexed="63"/>
      </top>
      <bottom style="thin"/>
    </border>
    <border>
      <left style="medium"/>
      <right style="thin"/>
      <top style="thin"/>
      <bottom style="medium"/>
    </border>
    <border>
      <left style="thin"/>
      <right>
        <color indexed="63"/>
      </right>
      <top style="double"/>
      <bottom style="thin"/>
    </border>
    <border>
      <left style="thick"/>
      <right style="thin"/>
      <top style="thin"/>
      <bottom style="thick"/>
    </border>
    <border>
      <left style="thick"/>
      <right style="thin"/>
      <top style="thin"/>
      <bottom>
        <color indexed="63"/>
      </bottom>
    </border>
    <border>
      <left style="thick"/>
      <right style="thin"/>
      <top>
        <color indexed="63"/>
      </top>
      <bottom>
        <color indexed="63"/>
      </bottom>
    </border>
    <border>
      <left style="thick"/>
      <right style="thin"/>
      <top style="double"/>
      <bottom style="thin"/>
    </border>
    <border>
      <left style="thick"/>
      <right>
        <color indexed="63"/>
      </right>
      <top style="double"/>
      <bottom style="thin"/>
    </border>
    <border>
      <left style="thin"/>
      <right style="thin"/>
      <top style="medium"/>
      <bottom>
        <color indexed="63"/>
      </bottom>
    </border>
    <border>
      <left style="thin"/>
      <right style="thick"/>
      <top style="medium"/>
      <bottom>
        <color indexed="63"/>
      </bottom>
    </border>
    <border>
      <left style="thin"/>
      <right style="medium"/>
      <top style="thin"/>
      <bottom style="medium"/>
    </border>
    <border>
      <left style="thin"/>
      <right style="thick"/>
      <top style="thin"/>
      <bottom style="medium"/>
    </border>
    <border>
      <left style="thin"/>
      <right style="medium"/>
      <top style="thin"/>
      <bottom>
        <color indexed="63"/>
      </bottom>
    </border>
    <border>
      <left style="thin"/>
      <right style="thick"/>
      <top style="thin"/>
      <bottom>
        <color indexed="63"/>
      </bottom>
    </border>
    <border>
      <left>
        <color indexed="63"/>
      </left>
      <right>
        <color indexed="63"/>
      </right>
      <top>
        <color indexed="63"/>
      </top>
      <bottom style="medium"/>
    </border>
    <border>
      <left style="medium"/>
      <right>
        <color indexed="63"/>
      </right>
      <top style="thick"/>
      <bottom>
        <color indexed="63"/>
      </bottom>
    </border>
    <border>
      <left style="thin"/>
      <right>
        <color indexed="63"/>
      </right>
      <top style="double"/>
      <bottom style="thick"/>
    </border>
    <border>
      <left>
        <color indexed="63"/>
      </left>
      <right>
        <color indexed="63"/>
      </right>
      <top style="double"/>
      <bottom style="thick"/>
    </border>
    <border>
      <left style="thin"/>
      <right>
        <color indexed="63"/>
      </right>
      <top>
        <color indexed="63"/>
      </top>
      <bottom style="double"/>
    </border>
    <border>
      <left>
        <color indexed="63"/>
      </left>
      <right>
        <color indexed="63"/>
      </right>
      <top>
        <color indexed="63"/>
      </top>
      <bottom style="double"/>
    </border>
    <border>
      <left style="thick"/>
      <right>
        <color indexed="63"/>
      </right>
      <top>
        <color indexed="63"/>
      </top>
      <bottom style="thin"/>
    </border>
    <border>
      <left style="thick"/>
      <right style="thin"/>
      <top style="thin"/>
      <bottom style="double"/>
    </border>
    <border>
      <left style="medium"/>
      <right style="thin"/>
      <top style="medium"/>
      <bottom style="thin"/>
    </border>
    <border>
      <left style="thin"/>
      <right>
        <color indexed="63"/>
      </right>
      <top>
        <color indexed="63"/>
      </top>
      <bottom style="medium"/>
    </border>
    <border>
      <left>
        <color indexed="63"/>
      </left>
      <right style="medium"/>
      <top>
        <color indexed="63"/>
      </top>
      <bottom style="medium"/>
    </border>
    <border>
      <left>
        <color indexed="63"/>
      </left>
      <right style="thick"/>
      <top>
        <color indexed="63"/>
      </top>
      <bottom style="medium"/>
    </border>
    <border>
      <left style="medium"/>
      <right style="thick"/>
      <top style="double"/>
      <bottom style="thick"/>
    </border>
    <border>
      <left style="medium"/>
      <right style="thick"/>
      <top style="double"/>
      <bottom>
        <color indexed="63"/>
      </bottom>
    </border>
    <border>
      <left style="medium"/>
      <right style="thick"/>
      <top style="double"/>
      <bottom style="thin"/>
    </border>
    <border>
      <left style="medium"/>
      <right style="thick"/>
      <top style="thin"/>
      <bottom style="double"/>
    </border>
    <border>
      <left style="thin"/>
      <right>
        <color indexed="63"/>
      </right>
      <top style="double"/>
      <bottom>
        <color indexed="63"/>
      </bottom>
    </border>
    <border>
      <left style="medium"/>
      <right style="thick"/>
      <top>
        <color indexed="63"/>
      </top>
      <bottom style="thin"/>
    </border>
    <border>
      <left>
        <color indexed="63"/>
      </left>
      <right style="thick"/>
      <top>
        <color indexed="63"/>
      </top>
      <bottom style="thin"/>
    </border>
    <border>
      <left style="thick"/>
      <right>
        <color indexed="63"/>
      </right>
      <top style="medium"/>
      <bottom style="thin"/>
    </border>
    <border>
      <left style="thin"/>
      <right style="medium"/>
      <top style="medium"/>
      <bottom>
        <color indexed="63"/>
      </bottom>
    </border>
    <border>
      <left style="medium"/>
      <right style="thin"/>
      <top style="thin"/>
      <bottom style="double"/>
    </border>
    <border>
      <left style="thin"/>
      <right style="thick"/>
      <top style="thin"/>
      <bottom style="double"/>
    </border>
    <border>
      <left style="medium"/>
      <right>
        <color indexed="63"/>
      </right>
      <top style="thin"/>
      <bottom style="thin"/>
    </border>
    <border>
      <left style="thick"/>
      <right style="thick"/>
      <top style="medium"/>
      <bottom style="thin"/>
    </border>
    <border>
      <left style="thick"/>
      <right style="thick"/>
      <top>
        <color indexed="63"/>
      </top>
      <bottom>
        <color indexed="63"/>
      </bottom>
    </border>
    <border>
      <left style="thick"/>
      <right>
        <color indexed="63"/>
      </right>
      <top style="thick"/>
      <bottom>
        <color indexed="63"/>
      </bottom>
    </border>
    <border>
      <left style="thick"/>
      <right style="thick"/>
      <top style="thin"/>
      <bottom style="thin"/>
    </border>
    <border>
      <left style="thick"/>
      <right style="thick"/>
      <top style="thin"/>
      <bottom style="double"/>
    </border>
    <border>
      <left style="thick"/>
      <right style="thick"/>
      <top style="thin"/>
      <bottom>
        <color indexed="63"/>
      </bottom>
    </border>
    <border>
      <left style="thick"/>
      <right style="thick"/>
      <top style="thin"/>
      <bottom style="thick"/>
    </border>
    <border>
      <left style="thin"/>
      <right>
        <color indexed="63"/>
      </right>
      <top>
        <color indexed="63"/>
      </top>
      <bottom style="thick"/>
    </border>
    <border>
      <left style="thick"/>
      <right>
        <color indexed="63"/>
      </right>
      <top style="thin"/>
      <bottom style="thin"/>
    </border>
    <border>
      <left style="thick"/>
      <right>
        <color indexed="63"/>
      </right>
      <top style="thick"/>
      <bottom style="medium"/>
    </border>
    <border>
      <left style="thick"/>
      <right>
        <color indexed="63"/>
      </right>
      <top>
        <color indexed="63"/>
      </top>
      <bottom style="medium"/>
    </border>
    <border>
      <left>
        <color indexed="63"/>
      </left>
      <right>
        <color indexed="63"/>
      </right>
      <top>
        <color indexed="63"/>
      </top>
      <bottom style="thick"/>
    </border>
    <border>
      <left>
        <color indexed="63"/>
      </left>
      <right style="thick"/>
      <top>
        <color indexed="63"/>
      </top>
      <bottom style="thick"/>
    </border>
    <border>
      <left style="thick"/>
      <right style="thin"/>
      <top style="thick"/>
      <bottom style="thin"/>
    </border>
    <border>
      <left style="thin"/>
      <right style="thin"/>
      <top style="thick"/>
      <bottom style="thin"/>
    </border>
    <border>
      <left style="thin"/>
      <right style="thick"/>
      <top style="thick"/>
      <bottom style="thin"/>
    </border>
    <border>
      <left style="thick"/>
      <right style="medium"/>
      <top style="thick"/>
      <bottom style="thin"/>
    </border>
    <border>
      <left style="thick"/>
      <right style="thin"/>
      <top style="thin"/>
      <bottom style="medium"/>
    </border>
    <border>
      <left style="thick"/>
      <right style="medium"/>
      <top style="thin"/>
      <bottom style="thin"/>
    </border>
    <border>
      <left style="thick"/>
      <right style="medium"/>
      <top style="thin"/>
      <bottom style="thick"/>
    </border>
    <border>
      <left style="thick"/>
      <right style="thin"/>
      <top style="medium"/>
      <bottom style="thin"/>
    </border>
    <border>
      <left style="thin"/>
      <right style="thick"/>
      <top style="thin"/>
      <bottom style="thick"/>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medium"/>
      <top style="medium"/>
      <bottom style="medium"/>
    </border>
    <border>
      <left>
        <color indexed="63"/>
      </left>
      <right style="thin"/>
      <top style="thin"/>
      <bottom style="medium"/>
    </border>
    <border>
      <left style="thick"/>
      <right style="medium"/>
      <top>
        <color indexed="63"/>
      </top>
      <bottom style="thin"/>
    </border>
    <border>
      <left style="thick"/>
      <right style="medium"/>
      <top style="thin"/>
      <bottom style="medium"/>
    </border>
    <border>
      <left style="medium"/>
      <right style="medium"/>
      <top style="thick"/>
      <bottom style="thin"/>
    </border>
    <border>
      <left style="medium"/>
      <right style="thick"/>
      <top style="thick"/>
      <bottom style="thin"/>
    </border>
    <border>
      <left style="medium"/>
      <right style="medium"/>
      <top style="thin"/>
      <bottom style="thin"/>
    </border>
    <border>
      <left style="medium"/>
      <right style="medium"/>
      <top style="thin"/>
      <bottom style="thick"/>
    </border>
    <border>
      <left>
        <color indexed="63"/>
      </left>
      <right style="thin"/>
      <top style="medium"/>
      <bottom>
        <color indexed="63"/>
      </bottom>
    </border>
    <border>
      <left style="medium"/>
      <right style="thin"/>
      <top style="medium"/>
      <bottom>
        <color indexed="63"/>
      </bottom>
    </border>
    <border>
      <left style="thin"/>
      <right>
        <color indexed="63"/>
      </right>
      <top style="medium"/>
      <bottom>
        <color indexed="63"/>
      </bottom>
    </border>
    <border>
      <left style="medium"/>
      <right style="thick"/>
      <top style="medium"/>
      <bottom>
        <color indexed="63"/>
      </bottom>
    </border>
    <border>
      <left>
        <color indexed="63"/>
      </left>
      <right style="thin"/>
      <top>
        <color indexed="63"/>
      </top>
      <bottom style="medium"/>
    </border>
    <border>
      <left style="thin"/>
      <right style="thin"/>
      <top>
        <color indexed="63"/>
      </top>
      <bottom style="medium"/>
    </border>
    <border>
      <left style="thin"/>
      <right style="medium"/>
      <top>
        <color indexed="63"/>
      </top>
      <bottom style="medium"/>
    </border>
    <border>
      <left style="medium"/>
      <right style="thin"/>
      <top>
        <color indexed="63"/>
      </top>
      <bottom style="medium"/>
    </border>
    <border>
      <left style="medium"/>
      <right style="thick"/>
      <top>
        <color indexed="63"/>
      </top>
      <bottom style="medium"/>
    </border>
    <border>
      <left>
        <color indexed="63"/>
      </left>
      <right style="thin"/>
      <top style="medium"/>
      <bottom style="thin"/>
    </border>
    <border>
      <left>
        <color indexed="63"/>
      </left>
      <right style="medium"/>
      <top>
        <color indexed="63"/>
      </top>
      <bottom style="thin"/>
    </border>
    <border>
      <left>
        <color indexed="63"/>
      </left>
      <right style="thin"/>
      <top style="thin"/>
      <bottom>
        <color indexed="63"/>
      </bottom>
    </border>
    <border>
      <left style="thick"/>
      <right style="thin"/>
      <top style="medium"/>
      <bottom>
        <color indexed="63"/>
      </bottom>
    </border>
    <border>
      <left style="thick"/>
      <right>
        <color indexed="63"/>
      </right>
      <top style="medium"/>
      <bottom>
        <color indexed="63"/>
      </bottom>
    </border>
    <border>
      <left>
        <color indexed="63"/>
      </left>
      <right style="medium"/>
      <top style="medium"/>
      <bottom>
        <color indexed="63"/>
      </bottom>
    </border>
    <border>
      <left style="thick"/>
      <right style="thin"/>
      <top>
        <color indexed="63"/>
      </top>
      <bottom style="medium"/>
    </border>
    <border>
      <left style="thick"/>
      <right style="medium"/>
      <top style="thick"/>
      <bottom style="thick"/>
    </border>
    <border>
      <left>
        <color indexed="63"/>
      </left>
      <right style="thin"/>
      <top style="medium"/>
      <bottom style="thick"/>
    </border>
    <border>
      <left style="thin"/>
      <right style="thin"/>
      <top style="medium"/>
      <bottom style="thick"/>
    </border>
    <border>
      <left style="thin"/>
      <right>
        <color indexed="63"/>
      </right>
      <top style="medium"/>
      <bottom style="thick"/>
    </border>
    <border>
      <left style="medium"/>
      <right style="thick"/>
      <top style="medium"/>
      <bottom style="thick"/>
    </border>
    <border>
      <left>
        <color indexed="63"/>
      </left>
      <right>
        <color indexed="63"/>
      </right>
      <top style="thick"/>
      <bottom>
        <color indexed="63"/>
      </bottom>
    </border>
    <border>
      <left style="thick"/>
      <right>
        <color indexed="63"/>
      </right>
      <top>
        <color indexed="63"/>
      </top>
      <bottom>
        <color indexed="63"/>
      </bottom>
    </border>
    <border>
      <left>
        <color indexed="63"/>
      </left>
      <right>
        <color indexed="63"/>
      </right>
      <top style="thin"/>
      <bottom style="double"/>
    </border>
    <border>
      <left>
        <color indexed="63"/>
      </left>
      <right style="thin"/>
      <top style="thin"/>
      <bottom style="double"/>
    </border>
    <border>
      <left>
        <color indexed="63"/>
      </left>
      <right style="thick"/>
      <top style="double"/>
      <bottom style="thick"/>
    </border>
    <border>
      <left>
        <color indexed="63"/>
      </left>
      <right style="thick"/>
      <top style="thick"/>
      <bottom>
        <color indexed="63"/>
      </bottom>
    </border>
    <border>
      <left>
        <color indexed="63"/>
      </left>
      <right style="medium"/>
      <top style="thin"/>
      <bottom style="thin"/>
    </border>
    <border>
      <left style="thick"/>
      <right style="thick"/>
      <top>
        <color indexed="63"/>
      </top>
      <bottom style="thin"/>
    </border>
    <border>
      <left>
        <color indexed="63"/>
      </left>
      <right>
        <color indexed="63"/>
      </right>
      <top style="double"/>
      <bottom style="thin"/>
    </border>
    <border>
      <left>
        <color indexed="63"/>
      </left>
      <right style="thick"/>
      <top style="double"/>
      <bottom style="thin"/>
    </border>
    <border>
      <left style="thick"/>
      <right style="thick"/>
      <top style="double"/>
      <bottom>
        <color indexed="63"/>
      </bottom>
    </border>
    <border>
      <left>
        <color indexed="63"/>
      </left>
      <right>
        <color indexed="63"/>
      </right>
      <top style="thin"/>
      <bottom style="thick"/>
    </border>
    <border>
      <left>
        <color indexed="63"/>
      </left>
      <right style="thick"/>
      <top style="thin"/>
      <bottom style="thick"/>
    </border>
    <border>
      <left>
        <color indexed="63"/>
      </left>
      <right style="thin"/>
      <top style="medium"/>
      <bottom style="double"/>
    </border>
    <border>
      <left style="thick"/>
      <right>
        <color indexed="63"/>
      </right>
      <top>
        <color indexed="63"/>
      </top>
      <bottom style="double"/>
    </border>
    <border>
      <left style="thin"/>
      <right style="thin"/>
      <top>
        <color indexed="63"/>
      </top>
      <bottom style="double"/>
    </border>
    <border>
      <left style="thin"/>
      <right style="medium"/>
      <top>
        <color indexed="63"/>
      </top>
      <bottom style="double"/>
    </border>
    <border>
      <left style="medium"/>
      <right style="thick"/>
      <top>
        <color indexed="63"/>
      </top>
      <bottom>
        <color indexed="63"/>
      </bottom>
    </border>
    <border>
      <left>
        <color indexed="63"/>
      </left>
      <right style="thin"/>
      <top style="double"/>
      <bottom style="thick"/>
    </border>
    <border>
      <left style="thick"/>
      <right style="thin"/>
      <top style="thick"/>
      <bottom style="medium"/>
    </border>
    <border>
      <left style="thin"/>
      <right style="thin"/>
      <top style="thick"/>
      <bottom style="medium"/>
    </border>
    <border>
      <left style="thin"/>
      <right>
        <color indexed="63"/>
      </right>
      <top style="thick"/>
      <bottom style="medium"/>
    </border>
    <border>
      <left style="medium"/>
      <right>
        <color indexed="63"/>
      </right>
      <top style="thick"/>
      <bottom style="medium"/>
    </border>
    <border>
      <left style="thin"/>
      <right style="thin"/>
      <top style="medium"/>
      <bottom style="double"/>
    </border>
    <border>
      <left style="thin"/>
      <right style="medium"/>
      <top style="medium"/>
      <bottom style="double"/>
    </border>
    <border>
      <left style="thin"/>
      <right>
        <color indexed="63"/>
      </right>
      <top style="medium"/>
      <bottom style="double"/>
    </border>
    <border>
      <left style="medium"/>
      <right style="thick"/>
      <top style="medium"/>
      <bottom style="double"/>
    </border>
    <border>
      <left style="thin"/>
      <right style="thick"/>
      <top>
        <color indexed="63"/>
      </top>
      <bottom style="thin"/>
    </border>
    <border>
      <left style="thick"/>
      <right>
        <color indexed="63"/>
      </right>
      <top style="double"/>
      <bottom style="medium"/>
    </border>
    <border>
      <left>
        <color indexed="63"/>
      </left>
      <right style="thin"/>
      <top style="double"/>
      <bottom style="medium"/>
    </border>
    <border>
      <left style="thick"/>
      <right>
        <color indexed="63"/>
      </right>
      <top style="thin"/>
      <bottom style="double"/>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11" fillId="0" borderId="0">
      <alignment/>
      <protection/>
    </xf>
    <xf numFmtId="9" fontId="0" fillId="0" borderId="0" applyFont="0" applyFill="0" applyBorder="0" applyAlignment="0" applyProtection="0"/>
  </cellStyleXfs>
  <cellXfs count="705">
    <xf numFmtId="0" fontId="0" fillId="0" borderId="0" xfId="0" applyAlignment="1">
      <alignment/>
    </xf>
    <xf numFmtId="0" fontId="0" fillId="2" borderId="1" xfId="0" applyFill="1" applyBorder="1" applyAlignment="1" applyProtection="1">
      <alignment horizontal="center"/>
      <protection locked="0"/>
    </xf>
    <xf numFmtId="0" fontId="0" fillId="2" borderId="2" xfId="0" applyFill="1" applyBorder="1" applyAlignment="1" applyProtection="1">
      <alignment horizontal="center"/>
      <protection locked="0"/>
    </xf>
    <xf numFmtId="0" fontId="0" fillId="2" borderId="3" xfId="0" applyFill="1" applyBorder="1" applyAlignment="1" applyProtection="1">
      <alignment horizontal="center"/>
      <protection locked="0"/>
    </xf>
    <xf numFmtId="0" fontId="0" fillId="2" borderId="4" xfId="0" applyFill="1" applyBorder="1" applyAlignment="1" applyProtection="1">
      <alignment horizontal="center"/>
      <protection locked="0"/>
    </xf>
    <xf numFmtId="0" fontId="0" fillId="2" borderId="5" xfId="0" applyFill="1" applyBorder="1" applyAlignment="1" applyProtection="1">
      <alignment horizontal="center"/>
      <protection locked="0"/>
    </xf>
    <xf numFmtId="0" fontId="0" fillId="2" borderId="6" xfId="0" applyFill="1" applyBorder="1" applyAlignment="1" applyProtection="1">
      <alignment horizontal="center"/>
      <protection locked="0"/>
    </xf>
    <xf numFmtId="0" fontId="0" fillId="2" borderId="7" xfId="0" applyFill="1" applyBorder="1" applyAlignment="1" applyProtection="1">
      <alignment horizontal="center"/>
      <protection locked="0"/>
    </xf>
    <xf numFmtId="0" fontId="0" fillId="2" borderId="1" xfId="0" applyFont="1" applyFill="1" applyBorder="1" applyAlignment="1" applyProtection="1">
      <alignment horizontal="center"/>
      <protection locked="0"/>
    </xf>
    <xf numFmtId="0" fontId="0" fillId="2" borderId="8" xfId="0" applyFill="1" applyBorder="1" applyAlignment="1" applyProtection="1">
      <alignment horizontal="left" wrapText="1"/>
      <protection locked="0"/>
    </xf>
    <xf numFmtId="1" fontId="0" fillId="2" borderId="1" xfId="0" applyNumberFormat="1" applyFill="1" applyBorder="1" applyAlignment="1" applyProtection="1">
      <alignment horizontal="center"/>
      <protection locked="0"/>
    </xf>
    <xf numFmtId="0" fontId="0" fillId="0" borderId="1" xfId="0" applyBorder="1" applyAlignment="1" applyProtection="1">
      <alignment horizontal="center"/>
      <protection/>
    </xf>
    <xf numFmtId="1" fontId="1" fillId="3" borderId="9" xfId="0" applyNumberFormat="1" applyFont="1" applyFill="1" applyBorder="1" applyAlignment="1" applyProtection="1">
      <alignment horizontal="center"/>
      <protection/>
    </xf>
    <xf numFmtId="1" fontId="0" fillId="3" borderId="10" xfId="0" applyNumberFormat="1" applyFill="1" applyBorder="1" applyAlignment="1" applyProtection="1">
      <alignment horizontal="center"/>
      <protection/>
    </xf>
    <xf numFmtId="1" fontId="0" fillId="3" borderId="11" xfId="0" applyNumberFormat="1" applyFill="1" applyBorder="1" applyAlignment="1" applyProtection="1">
      <alignment horizontal="center"/>
      <protection/>
    </xf>
    <xf numFmtId="1" fontId="1" fillId="3" borderId="12" xfId="0" applyNumberFormat="1" applyFont="1" applyFill="1" applyBorder="1" applyAlignment="1" applyProtection="1">
      <alignment horizontal="center"/>
      <protection/>
    </xf>
    <xf numFmtId="1" fontId="0" fillId="3" borderId="0" xfId="0" applyNumberFormat="1" applyFill="1" applyBorder="1" applyAlignment="1" applyProtection="1">
      <alignment horizontal="center"/>
      <protection/>
    </xf>
    <xf numFmtId="1" fontId="0" fillId="3" borderId="13" xfId="0" applyNumberFormat="1" applyFill="1" applyBorder="1" applyAlignment="1" applyProtection="1">
      <alignment horizontal="center"/>
      <protection/>
    </xf>
    <xf numFmtId="0" fontId="0" fillId="0" borderId="14" xfId="0" applyBorder="1" applyAlignment="1" applyProtection="1">
      <alignment horizontal="center"/>
      <protection/>
    </xf>
    <xf numFmtId="1" fontId="0" fillId="4" borderId="1" xfId="0" applyNumberFormat="1" applyFill="1" applyBorder="1" applyAlignment="1" applyProtection="1">
      <alignment horizontal="center"/>
      <protection/>
    </xf>
    <xf numFmtId="1" fontId="0" fillId="4" borderId="15" xfId="0" applyNumberFormat="1" applyFill="1" applyBorder="1" applyAlignment="1" applyProtection="1">
      <alignment horizontal="center"/>
      <protection/>
    </xf>
    <xf numFmtId="166" fontId="0" fillId="0" borderId="16" xfId="0" applyNumberFormat="1" applyBorder="1" applyAlignment="1" applyProtection="1">
      <alignment horizontal="center"/>
      <protection/>
    </xf>
    <xf numFmtId="0" fontId="0" fillId="0" borderId="2" xfId="0" applyBorder="1" applyAlignment="1" applyProtection="1">
      <alignment horizontal="center"/>
      <protection/>
    </xf>
    <xf numFmtId="0" fontId="0" fillId="0" borderId="3" xfId="0" applyBorder="1" applyAlignment="1" applyProtection="1">
      <alignment horizontal="center"/>
      <protection/>
    </xf>
    <xf numFmtId="166" fontId="0" fillId="0" borderId="17" xfId="0" applyNumberFormat="1" applyBorder="1" applyAlignment="1" applyProtection="1">
      <alignment horizontal="center"/>
      <protection/>
    </xf>
    <xf numFmtId="166" fontId="0" fillId="0" borderId="18" xfId="0" applyNumberFormat="1" applyBorder="1" applyAlignment="1" applyProtection="1">
      <alignment horizontal="center"/>
      <protection/>
    </xf>
    <xf numFmtId="0" fontId="0" fillId="0" borderId="6" xfId="0" applyBorder="1" applyAlignment="1" applyProtection="1">
      <alignment horizontal="center"/>
      <protection/>
    </xf>
    <xf numFmtId="166" fontId="0" fillId="3" borderId="16" xfId="0" applyNumberFormat="1" applyFill="1" applyBorder="1" applyAlignment="1" applyProtection="1">
      <alignment horizontal="center"/>
      <protection/>
    </xf>
    <xf numFmtId="1" fontId="1" fillId="3" borderId="0" xfId="0" applyNumberFormat="1" applyFont="1" applyFill="1" applyBorder="1" applyAlignment="1" applyProtection="1">
      <alignment horizontal="center"/>
      <protection/>
    </xf>
    <xf numFmtId="166" fontId="0" fillId="2" borderId="1" xfId="0" applyNumberFormat="1" applyFill="1" applyBorder="1" applyAlignment="1" applyProtection="1">
      <alignment horizontal="center"/>
      <protection locked="0"/>
    </xf>
    <xf numFmtId="1" fontId="0" fillId="5" borderId="1" xfId="0" applyNumberFormat="1" applyFill="1" applyBorder="1" applyAlignment="1" applyProtection="1">
      <alignment horizontal="center"/>
      <protection locked="0"/>
    </xf>
    <xf numFmtId="166" fontId="0" fillId="5" borderId="1" xfId="0" applyNumberFormat="1" applyFill="1" applyBorder="1" applyAlignment="1" applyProtection="1">
      <alignment horizontal="center"/>
      <protection locked="0"/>
    </xf>
    <xf numFmtId="0" fontId="0" fillId="2" borderId="19" xfId="0" applyFill="1" applyBorder="1" applyAlignment="1" applyProtection="1">
      <alignment/>
      <protection locked="0"/>
    </xf>
    <xf numFmtId="0" fontId="13" fillId="0" borderId="6" xfId="0" applyFont="1" applyBorder="1" applyAlignment="1" applyProtection="1">
      <alignment horizontal="center" wrapText="1"/>
      <protection/>
    </xf>
    <xf numFmtId="1" fontId="13" fillId="0" borderId="6" xfId="0" applyNumberFormat="1" applyFont="1" applyBorder="1" applyAlignment="1" applyProtection="1">
      <alignment horizontal="center" wrapText="1"/>
      <protection/>
    </xf>
    <xf numFmtId="1" fontId="13" fillId="0" borderId="20" xfId="0" applyNumberFormat="1" applyFont="1" applyBorder="1" applyAlignment="1" applyProtection="1">
      <alignment horizontal="center" wrapText="1"/>
      <protection/>
    </xf>
    <xf numFmtId="1" fontId="13" fillId="0" borderId="21" xfId="0" applyNumberFormat="1" applyFont="1" applyBorder="1" applyAlignment="1" applyProtection="1">
      <alignment horizontal="center" wrapText="1"/>
      <protection/>
    </xf>
    <xf numFmtId="1" fontId="0" fillId="6" borderId="6" xfId="0" applyNumberFormat="1" applyFill="1" applyBorder="1" applyAlignment="1" applyProtection="1">
      <alignment horizontal="center"/>
      <protection/>
    </xf>
    <xf numFmtId="1" fontId="0" fillId="6" borderId="1" xfId="0" applyNumberFormat="1" applyFill="1" applyBorder="1" applyAlignment="1" applyProtection="1">
      <alignment horizontal="center"/>
      <protection/>
    </xf>
    <xf numFmtId="0" fontId="0" fillId="2" borderId="1" xfId="0" applyFill="1" applyBorder="1" applyAlignment="1" applyProtection="1">
      <alignment/>
      <protection locked="0"/>
    </xf>
    <xf numFmtId="1" fontId="0" fillId="4" borderId="1" xfId="0" applyNumberFormat="1" applyFont="1" applyFill="1" applyBorder="1" applyAlignment="1" applyProtection="1">
      <alignment horizontal="center"/>
      <protection/>
    </xf>
    <xf numFmtId="1" fontId="1" fillId="7" borderId="22" xfId="0" applyNumberFormat="1" applyFont="1" applyFill="1" applyBorder="1" applyAlignment="1" applyProtection="1">
      <alignment horizontal="center"/>
      <protection/>
    </xf>
    <xf numFmtId="1" fontId="1" fillId="7" borderId="1" xfId="0" applyNumberFormat="1" applyFont="1" applyFill="1" applyBorder="1" applyAlignment="1" applyProtection="1">
      <alignment horizontal="center"/>
      <protection/>
    </xf>
    <xf numFmtId="1" fontId="1" fillId="7" borderId="23" xfId="0" applyNumberFormat="1" applyFont="1" applyFill="1" applyBorder="1" applyAlignment="1" applyProtection="1">
      <alignment horizontal="center"/>
      <protection/>
    </xf>
    <xf numFmtId="1" fontId="0" fillId="4" borderId="6" xfId="0" applyNumberFormat="1" applyFill="1" applyBorder="1" applyAlignment="1" applyProtection="1">
      <alignment horizontal="center"/>
      <protection/>
    </xf>
    <xf numFmtId="0" fontId="0" fillId="2" borderId="14" xfId="0" applyFill="1" applyBorder="1" applyAlignment="1" applyProtection="1">
      <alignment horizontal="center"/>
      <protection locked="0"/>
    </xf>
    <xf numFmtId="166" fontId="1" fillId="0" borderId="24" xfId="0" applyNumberFormat="1" applyFont="1" applyFill="1" applyBorder="1" applyAlignment="1" applyProtection="1">
      <alignment horizontal="center" wrapText="1"/>
      <protection/>
    </xf>
    <xf numFmtId="1" fontId="0" fillId="4" borderId="6" xfId="0" applyNumberFormat="1" applyFont="1" applyFill="1" applyBorder="1" applyAlignment="1" applyProtection="1">
      <alignment horizontal="center"/>
      <protection/>
    </xf>
    <xf numFmtId="166" fontId="0" fillId="7" borderId="23" xfId="0" applyNumberFormat="1" applyFill="1" applyBorder="1" applyAlignment="1" applyProtection="1">
      <alignment horizontal="center"/>
      <protection/>
    </xf>
    <xf numFmtId="1" fontId="0" fillId="7" borderId="25" xfId="0" applyNumberFormat="1" applyFill="1" applyBorder="1" applyAlignment="1" applyProtection="1">
      <alignment horizontal="center"/>
      <protection/>
    </xf>
    <xf numFmtId="1" fontId="0" fillId="7" borderId="1" xfId="0" applyNumberFormat="1" applyFill="1" applyBorder="1" applyAlignment="1" applyProtection="1">
      <alignment horizontal="center"/>
      <protection/>
    </xf>
    <xf numFmtId="1" fontId="0" fillId="7" borderId="15" xfId="0" applyNumberFormat="1" applyFill="1" applyBorder="1" applyAlignment="1" applyProtection="1">
      <alignment horizontal="center"/>
      <protection/>
    </xf>
    <xf numFmtId="1" fontId="0" fillId="7" borderId="22" xfId="0" applyNumberFormat="1" applyFill="1" applyBorder="1" applyAlignment="1" applyProtection="1">
      <alignment horizontal="center"/>
      <protection/>
    </xf>
    <xf numFmtId="1" fontId="0" fillId="7" borderId="26" xfId="0" applyNumberFormat="1" applyFill="1" applyBorder="1" applyAlignment="1" applyProtection="1">
      <alignment horizontal="center"/>
      <protection/>
    </xf>
    <xf numFmtId="1" fontId="0" fillId="7" borderId="23" xfId="0" applyNumberFormat="1" applyFill="1" applyBorder="1" applyAlignment="1" applyProtection="1">
      <alignment horizontal="center"/>
      <protection/>
    </xf>
    <xf numFmtId="1" fontId="0" fillId="7" borderId="27" xfId="0" applyNumberFormat="1" applyFill="1" applyBorder="1" applyAlignment="1" applyProtection="1">
      <alignment horizontal="center"/>
      <protection/>
    </xf>
    <xf numFmtId="1" fontId="0" fillId="4" borderId="28" xfId="0" applyNumberFormat="1" applyFill="1" applyBorder="1" applyAlignment="1" applyProtection="1">
      <alignment horizontal="center"/>
      <protection/>
    </xf>
    <xf numFmtId="1" fontId="0" fillId="4" borderId="29" xfId="0" applyNumberFormat="1" applyFill="1" applyBorder="1" applyAlignment="1" applyProtection="1">
      <alignment horizontal="center"/>
      <protection/>
    </xf>
    <xf numFmtId="1" fontId="1" fillId="8" borderId="1" xfId="0" applyNumberFormat="1" applyFont="1" applyFill="1" applyBorder="1" applyAlignment="1" applyProtection="1">
      <alignment horizontal="center"/>
      <protection/>
    </xf>
    <xf numFmtId="1" fontId="1" fillId="9" borderId="22" xfId="0" applyNumberFormat="1" applyFont="1" applyFill="1" applyBorder="1" applyAlignment="1" applyProtection="1">
      <alignment horizontal="center"/>
      <protection/>
    </xf>
    <xf numFmtId="1" fontId="0" fillId="8" borderId="1" xfId="0" applyNumberFormat="1" applyFont="1" applyFill="1" applyBorder="1" applyAlignment="1" applyProtection="1">
      <alignment horizontal="center"/>
      <protection/>
    </xf>
    <xf numFmtId="1" fontId="0" fillId="8" borderId="1" xfId="0" applyNumberFormat="1" applyFill="1" applyBorder="1" applyAlignment="1" applyProtection="1">
      <alignment horizontal="center"/>
      <protection/>
    </xf>
    <xf numFmtId="1" fontId="0" fillId="8" borderId="2" xfId="0" applyNumberFormat="1" applyFill="1" applyBorder="1" applyAlignment="1" applyProtection="1">
      <alignment horizontal="center"/>
      <protection/>
    </xf>
    <xf numFmtId="1" fontId="0" fillId="8" borderId="3" xfId="0" applyNumberFormat="1" applyFill="1" applyBorder="1" applyAlignment="1" applyProtection="1">
      <alignment horizontal="center"/>
      <protection/>
    </xf>
    <xf numFmtId="1" fontId="0" fillId="8" borderId="4" xfId="0" applyNumberFormat="1" applyFill="1" applyBorder="1" applyAlignment="1" applyProtection="1">
      <alignment horizontal="center"/>
      <protection/>
    </xf>
    <xf numFmtId="1" fontId="0" fillId="8" borderId="5" xfId="0" applyNumberFormat="1" applyFill="1" applyBorder="1" applyAlignment="1" applyProtection="1">
      <alignment horizontal="center"/>
      <protection/>
    </xf>
    <xf numFmtId="1" fontId="0" fillId="8" borderId="6" xfId="0" applyNumberFormat="1" applyFill="1" applyBorder="1" applyAlignment="1" applyProtection="1">
      <alignment horizontal="center"/>
      <protection/>
    </xf>
    <xf numFmtId="1" fontId="1" fillId="9" borderId="23" xfId="0" applyNumberFormat="1" applyFont="1" applyFill="1" applyBorder="1" applyAlignment="1" applyProtection="1">
      <alignment horizontal="center"/>
      <protection/>
    </xf>
    <xf numFmtId="1" fontId="1" fillId="9" borderId="1" xfId="0" applyNumberFormat="1" applyFont="1" applyFill="1" applyBorder="1" applyAlignment="1" applyProtection="1">
      <alignment horizontal="center"/>
      <protection/>
    </xf>
    <xf numFmtId="1" fontId="0" fillId="8" borderId="14" xfId="0" applyNumberFormat="1" applyFill="1" applyBorder="1" applyAlignment="1" applyProtection="1">
      <alignment horizontal="center"/>
      <protection/>
    </xf>
    <xf numFmtId="1" fontId="0" fillId="3" borderId="30" xfId="0" applyNumberFormat="1" applyFill="1" applyBorder="1" applyAlignment="1" applyProtection="1">
      <alignment horizontal="center"/>
      <protection/>
    </xf>
    <xf numFmtId="1" fontId="0" fillId="8" borderId="6" xfId="0" applyNumberFormat="1" applyFont="1" applyFill="1" applyBorder="1" applyAlignment="1" applyProtection="1">
      <alignment horizontal="center"/>
      <protection/>
    </xf>
    <xf numFmtId="1" fontId="0" fillId="4" borderId="31" xfId="0" applyNumberFormat="1" applyFill="1" applyBorder="1" applyAlignment="1" applyProtection="1">
      <alignment horizontal="center"/>
      <protection/>
    </xf>
    <xf numFmtId="1" fontId="0" fillId="4" borderId="28" xfId="0" applyNumberFormat="1" applyFont="1" applyFill="1" applyBorder="1" applyAlignment="1" applyProtection="1">
      <alignment horizontal="center"/>
      <protection/>
    </xf>
    <xf numFmtId="44" fontId="0" fillId="2" borderId="1" xfId="17" applyFill="1" applyBorder="1" applyAlignment="1" applyProtection="1">
      <alignment horizontal="center"/>
      <protection locked="0"/>
    </xf>
    <xf numFmtId="44" fontId="1" fillId="3" borderId="10" xfId="17" applyFont="1" applyFill="1" applyBorder="1" applyAlignment="1" applyProtection="1">
      <alignment horizontal="center"/>
      <protection/>
    </xf>
    <xf numFmtId="44" fontId="1" fillId="3" borderId="0" xfId="17" applyFont="1" applyFill="1" applyBorder="1" applyAlignment="1" applyProtection="1">
      <alignment horizontal="center"/>
      <protection/>
    </xf>
    <xf numFmtId="44" fontId="0" fillId="3" borderId="10" xfId="17" applyFill="1" applyBorder="1" applyAlignment="1" applyProtection="1">
      <alignment horizontal="center"/>
      <protection/>
    </xf>
    <xf numFmtId="44" fontId="0" fillId="3" borderId="0" xfId="17" applyFill="1" applyBorder="1" applyAlignment="1" applyProtection="1">
      <alignment horizontal="center"/>
      <protection/>
    </xf>
    <xf numFmtId="44" fontId="0" fillId="3" borderId="32" xfId="17" applyFill="1" applyBorder="1" applyAlignment="1" applyProtection="1">
      <alignment horizontal="center"/>
      <protection/>
    </xf>
    <xf numFmtId="44" fontId="0" fillId="3" borderId="33" xfId="17" applyFill="1" applyBorder="1" applyAlignment="1" applyProtection="1">
      <alignment horizontal="center"/>
      <protection/>
    </xf>
    <xf numFmtId="44" fontId="0" fillId="2" borderId="2" xfId="17" applyFill="1" applyBorder="1" applyAlignment="1" applyProtection="1">
      <alignment horizontal="center"/>
      <protection locked="0"/>
    </xf>
    <xf numFmtId="44" fontId="0" fillId="2" borderId="3" xfId="17" applyFill="1" applyBorder="1" applyAlignment="1" applyProtection="1">
      <alignment horizontal="center"/>
      <protection locked="0"/>
    </xf>
    <xf numFmtId="44" fontId="1" fillId="3" borderId="23" xfId="17" applyFont="1" applyFill="1" applyBorder="1" applyAlignment="1" applyProtection="1">
      <alignment horizontal="center"/>
      <protection/>
    </xf>
    <xf numFmtId="44" fontId="1" fillId="3" borderId="22" xfId="17" applyFont="1" applyFill="1" applyBorder="1" applyAlignment="1" applyProtection="1">
      <alignment horizontal="center"/>
      <protection/>
    </xf>
    <xf numFmtId="44" fontId="1" fillId="3" borderId="34" xfId="17" applyFont="1" applyFill="1" applyBorder="1" applyAlignment="1" applyProtection="1">
      <alignment horizontal="center"/>
      <protection/>
    </xf>
    <xf numFmtId="1" fontId="0" fillId="7" borderId="35" xfId="0" applyNumberFormat="1" applyFill="1" applyBorder="1" applyAlignment="1" applyProtection="1">
      <alignment horizontal="center"/>
      <protection/>
    </xf>
    <xf numFmtId="1" fontId="0" fillId="7" borderId="36" xfId="0" applyNumberFormat="1" applyFill="1" applyBorder="1" applyAlignment="1" applyProtection="1">
      <alignment horizontal="center"/>
      <protection/>
    </xf>
    <xf numFmtId="44" fontId="0" fillId="2" borderId="1" xfId="17" applyFont="1" applyFill="1" applyBorder="1" applyAlignment="1" applyProtection="1">
      <alignment horizontal="center"/>
      <protection locked="0"/>
    </xf>
    <xf numFmtId="44" fontId="0" fillId="2" borderId="6" xfId="17" applyFont="1" applyFill="1" applyBorder="1" applyAlignment="1" applyProtection="1">
      <alignment horizontal="center"/>
      <protection locked="0"/>
    </xf>
    <xf numFmtId="44" fontId="0" fillId="2" borderId="6" xfId="17" applyFill="1" applyBorder="1" applyAlignment="1" applyProtection="1">
      <alignment horizontal="center"/>
      <protection locked="0"/>
    </xf>
    <xf numFmtId="44" fontId="0" fillId="2" borderId="22" xfId="17" applyFont="1" applyFill="1" applyBorder="1" applyAlignment="1" applyProtection="1">
      <alignment horizontal="center"/>
      <protection locked="0"/>
    </xf>
    <xf numFmtId="44" fontId="1" fillId="2" borderId="1" xfId="17" applyFont="1" applyFill="1" applyBorder="1" applyAlignment="1" applyProtection="1">
      <alignment horizontal="center"/>
      <protection locked="0"/>
    </xf>
    <xf numFmtId="44" fontId="0" fillId="2" borderId="14" xfId="17" applyFill="1" applyBorder="1" applyAlignment="1" applyProtection="1">
      <alignment horizontal="center"/>
      <protection locked="0"/>
    </xf>
    <xf numFmtId="44" fontId="0" fillId="2" borderId="4" xfId="17" applyFill="1" applyBorder="1" applyAlignment="1" applyProtection="1">
      <alignment horizontal="center"/>
      <protection locked="0"/>
    </xf>
    <xf numFmtId="44" fontId="0" fillId="2" borderId="5" xfId="17" applyFill="1" applyBorder="1" applyAlignment="1" applyProtection="1">
      <alignment horizontal="center"/>
      <protection locked="0"/>
    </xf>
    <xf numFmtId="166" fontId="19" fillId="10" borderId="37" xfId="0" applyNumberFormat="1" applyFont="1" applyFill="1" applyBorder="1" applyAlignment="1" applyProtection="1">
      <alignment horizontal="center"/>
      <protection/>
    </xf>
    <xf numFmtId="166" fontId="21" fillId="11" borderId="16" xfId="0" applyNumberFormat="1" applyFont="1" applyFill="1" applyBorder="1" applyAlignment="1" applyProtection="1">
      <alignment horizontal="center"/>
      <protection/>
    </xf>
    <xf numFmtId="49" fontId="0" fillId="2" borderId="1" xfId="0" applyNumberFormat="1" applyFill="1" applyBorder="1" applyAlignment="1" applyProtection="1">
      <alignment horizontal="center"/>
      <protection locked="0"/>
    </xf>
    <xf numFmtId="49" fontId="0" fillId="2" borderId="14" xfId="0" applyNumberFormat="1" applyFill="1" applyBorder="1" applyAlignment="1" applyProtection="1">
      <alignment horizontal="center"/>
      <protection locked="0"/>
    </xf>
    <xf numFmtId="49" fontId="0" fillId="2" borderId="2" xfId="0" applyNumberFormat="1" applyFill="1" applyBorder="1" applyAlignment="1" applyProtection="1">
      <alignment horizontal="center"/>
      <protection locked="0"/>
    </xf>
    <xf numFmtId="49" fontId="0" fillId="2" borderId="3" xfId="0" applyNumberFormat="1" applyFill="1" applyBorder="1" applyAlignment="1" applyProtection="1">
      <alignment horizontal="center"/>
      <protection locked="0"/>
    </xf>
    <xf numFmtId="49" fontId="0" fillId="2" borderId="4" xfId="0" applyNumberFormat="1" applyFill="1" applyBorder="1" applyAlignment="1" applyProtection="1">
      <alignment horizontal="center"/>
      <protection locked="0"/>
    </xf>
    <xf numFmtId="49" fontId="0" fillId="2" borderId="5" xfId="0" applyNumberFormat="1" applyFill="1" applyBorder="1" applyAlignment="1" applyProtection="1">
      <alignment horizontal="center"/>
      <protection locked="0"/>
    </xf>
    <xf numFmtId="0" fontId="0" fillId="2" borderId="38" xfId="0" applyFill="1" applyBorder="1" applyAlignment="1" applyProtection="1">
      <alignment horizontal="left" wrapText="1"/>
      <protection locked="0"/>
    </xf>
    <xf numFmtId="49" fontId="0" fillId="2" borderId="6" xfId="0" applyNumberFormat="1" applyFill="1" applyBorder="1" applyAlignment="1" applyProtection="1">
      <alignment horizontal="center"/>
      <protection locked="0"/>
    </xf>
    <xf numFmtId="49" fontId="0" fillId="2" borderId="22" xfId="0" applyNumberFormat="1" applyFill="1" applyBorder="1" applyAlignment="1" applyProtection="1">
      <alignment horizontal="center"/>
      <protection locked="0"/>
    </xf>
    <xf numFmtId="0" fontId="0" fillId="2" borderId="22" xfId="0" applyFill="1" applyBorder="1" applyAlignment="1" applyProtection="1">
      <alignment horizontal="center"/>
      <protection locked="0"/>
    </xf>
    <xf numFmtId="0" fontId="0" fillId="0" borderId="39" xfId="0" applyBorder="1" applyAlignment="1" applyProtection="1">
      <alignment horizontal="left" wrapText="1"/>
      <protection/>
    </xf>
    <xf numFmtId="9" fontId="21" fillId="11" borderId="16" xfId="22" applyFont="1" applyFill="1" applyBorder="1" applyAlignment="1" applyProtection="1">
      <alignment horizontal="center"/>
      <protection/>
    </xf>
    <xf numFmtId="166" fontId="21" fillId="10" borderId="40" xfId="0" applyNumberFormat="1" applyFont="1" applyFill="1" applyBorder="1" applyAlignment="1" applyProtection="1">
      <alignment horizontal="center"/>
      <protection/>
    </xf>
    <xf numFmtId="0" fontId="21" fillId="10" borderId="40" xfId="0" applyFont="1" applyFill="1" applyBorder="1" applyAlignment="1" applyProtection="1">
      <alignment horizontal="center"/>
      <protection/>
    </xf>
    <xf numFmtId="1" fontId="21" fillId="10" borderId="40" xfId="0" applyNumberFormat="1" applyFont="1" applyFill="1" applyBorder="1" applyAlignment="1" applyProtection="1">
      <alignment horizontal="center"/>
      <protection/>
    </xf>
    <xf numFmtId="1" fontId="21" fillId="11" borderId="41" xfId="0" applyNumberFormat="1" applyFont="1" applyFill="1" applyBorder="1" applyAlignment="1" applyProtection="1">
      <alignment horizontal="center"/>
      <protection/>
    </xf>
    <xf numFmtId="166" fontId="21" fillId="11" borderId="41" xfId="0" applyNumberFormat="1" applyFont="1" applyFill="1" applyBorder="1" applyAlignment="1" applyProtection="1">
      <alignment horizontal="center"/>
      <protection/>
    </xf>
    <xf numFmtId="0" fontId="21" fillId="11" borderId="41" xfId="0" applyFont="1" applyFill="1" applyBorder="1" applyAlignment="1" applyProtection="1">
      <alignment horizontal="center"/>
      <protection/>
    </xf>
    <xf numFmtId="1" fontId="21" fillId="10" borderId="37" xfId="0" applyNumberFormat="1" applyFont="1" applyFill="1" applyBorder="1" applyAlignment="1" applyProtection="1">
      <alignment horizontal="center"/>
      <protection/>
    </xf>
    <xf numFmtId="166" fontId="21" fillId="12" borderId="41" xfId="0" applyNumberFormat="1" applyFont="1" applyFill="1" applyBorder="1" applyAlignment="1" applyProtection="1">
      <alignment horizontal="center"/>
      <protection/>
    </xf>
    <xf numFmtId="1" fontId="21" fillId="12" borderId="41" xfId="0" applyNumberFormat="1" applyFont="1" applyFill="1" applyBorder="1" applyAlignment="1" applyProtection="1">
      <alignment horizontal="center"/>
      <protection/>
    </xf>
    <xf numFmtId="0" fontId="21" fillId="12" borderId="41" xfId="0" applyFont="1" applyFill="1" applyBorder="1" applyAlignment="1" applyProtection="1">
      <alignment horizontal="center"/>
      <protection/>
    </xf>
    <xf numFmtId="1" fontId="21" fillId="12" borderId="42" xfId="0" applyNumberFormat="1" applyFont="1" applyFill="1" applyBorder="1" applyAlignment="1" applyProtection="1">
      <alignment horizontal="center"/>
      <protection/>
    </xf>
    <xf numFmtId="1" fontId="21" fillId="11" borderId="42" xfId="0" applyNumberFormat="1" applyFont="1" applyFill="1" applyBorder="1" applyAlignment="1" applyProtection="1">
      <alignment horizontal="center"/>
      <protection/>
    </xf>
    <xf numFmtId="0" fontId="1" fillId="13" borderId="22" xfId="0" applyFont="1" applyFill="1" applyBorder="1" applyAlignment="1" applyProtection="1">
      <alignment horizontal="center"/>
      <protection/>
    </xf>
    <xf numFmtId="1" fontId="18" fillId="14" borderId="43" xfId="0" applyNumberFormat="1" applyFont="1" applyFill="1" applyBorder="1" applyAlignment="1" applyProtection="1">
      <alignment horizontal="center" wrapText="1"/>
      <protection/>
    </xf>
    <xf numFmtId="1" fontId="18" fillId="14" borderId="20" xfId="0" applyNumberFormat="1" applyFont="1" applyFill="1" applyBorder="1" applyAlignment="1" applyProtection="1">
      <alignment horizontal="center" wrapText="1"/>
      <protection/>
    </xf>
    <xf numFmtId="0" fontId="18" fillId="14" borderId="20" xfId="0" applyFont="1" applyFill="1" applyBorder="1" applyAlignment="1" applyProtection="1">
      <alignment horizontal="center" wrapText="1"/>
      <protection/>
    </xf>
    <xf numFmtId="0" fontId="0" fillId="13" borderId="22" xfId="0" applyFill="1" applyBorder="1" applyAlignment="1" applyProtection="1">
      <alignment horizontal="center"/>
      <protection/>
    </xf>
    <xf numFmtId="0" fontId="0" fillId="13" borderId="34" xfId="0" applyFill="1" applyBorder="1" applyAlignment="1" applyProtection="1">
      <alignment horizontal="center"/>
      <protection/>
    </xf>
    <xf numFmtId="0" fontId="1" fillId="13" borderId="44" xfId="0" applyFont="1" applyFill="1" applyBorder="1" applyAlignment="1" applyProtection="1">
      <alignment horizontal="left" wrapText="1"/>
      <protection/>
    </xf>
    <xf numFmtId="0" fontId="0" fillId="13" borderId="23" xfId="0" applyFill="1" applyBorder="1" applyAlignment="1" applyProtection="1">
      <alignment horizontal="center"/>
      <protection/>
    </xf>
    <xf numFmtId="0" fontId="0" fillId="13" borderId="1" xfId="0" applyFill="1" applyBorder="1" applyAlignment="1" applyProtection="1">
      <alignment horizontal="center"/>
      <protection/>
    </xf>
    <xf numFmtId="0" fontId="0" fillId="13" borderId="39" xfId="0" applyFont="1" applyFill="1" applyBorder="1" applyAlignment="1" applyProtection="1">
      <alignment horizontal="left" wrapText="1"/>
      <protection/>
    </xf>
    <xf numFmtId="0" fontId="0" fillId="0" borderId="8" xfId="0" applyBorder="1" applyAlignment="1" applyProtection="1">
      <alignment horizontal="left" wrapText="1"/>
      <protection/>
    </xf>
    <xf numFmtId="0" fontId="18" fillId="14" borderId="45" xfId="0" applyFont="1" applyFill="1" applyBorder="1" applyAlignment="1" applyProtection="1">
      <alignment horizontal="center" wrapText="1"/>
      <protection/>
    </xf>
    <xf numFmtId="166" fontId="18" fillId="14" borderId="20" xfId="0" applyNumberFormat="1" applyFont="1" applyFill="1" applyBorder="1" applyAlignment="1" applyProtection="1">
      <alignment horizontal="center" wrapText="1"/>
      <protection/>
    </xf>
    <xf numFmtId="1" fontId="18" fillId="14" borderId="46" xfId="0" applyNumberFormat="1" applyFont="1" applyFill="1" applyBorder="1" applyAlignment="1" applyProtection="1">
      <alignment horizontal="center" wrapText="1"/>
      <protection/>
    </xf>
    <xf numFmtId="166" fontId="0" fillId="15" borderId="1" xfId="0" applyNumberFormat="1" applyFill="1" applyBorder="1" applyAlignment="1" applyProtection="1">
      <alignment horizontal="center"/>
      <protection locked="0"/>
    </xf>
    <xf numFmtId="1" fontId="0" fillId="16" borderId="1" xfId="0" applyNumberFormat="1" applyFill="1" applyBorder="1" applyAlignment="1" applyProtection="1">
      <alignment horizontal="center"/>
      <protection locked="0"/>
    </xf>
    <xf numFmtId="166" fontId="0" fillId="16" borderId="1" xfId="0" applyNumberFormat="1" applyFill="1" applyBorder="1" applyAlignment="1" applyProtection="1">
      <alignment horizontal="center"/>
      <protection locked="0"/>
    </xf>
    <xf numFmtId="1" fontId="0" fillId="17" borderId="1" xfId="0" applyNumberFormat="1" applyFill="1" applyBorder="1" applyAlignment="1" applyProtection="1">
      <alignment horizontal="center"/>
      <protection locked="0"/>
    </xf>
    <xf numFmtId="166" fontId="0" fillId="17" borderId="1" xfId="0" applyNumberFormat="1" applyFill="1" applyBorder="1" applyAlignment="1" applyProtection="1">
      <alignment horizontal="center"/>
      <protection locked="0"/>
    </xf>
    <xf numFmtId="1" fontId="0" fillId="15" borderId="19" xfId="0" applyNumberFormat="1" applyFill="1" applyBorder="1" applyAlignment="1" applyProtection="1">
      <alignment horizontal="center"/>
      <protection locked="0"/>
    </xf>
    <xf numFmtId="44" fontId="1" fillId="17" borderId="1" xfId="17" applyFont="1" applyFill="1" applyBorder="1" applyAlignment="1" applyProtection="1">
      <alignment horizontal="center"/>
      <protection/>
    </xf>
    <xf numFmtId="44" fontId="0" fillId="17" borderId="47" xfId="17" applyFill="1" applyBorder="1" applyAlignment="1" applyProtection="1">
      <alignment horizontal="center"/>
      <protection/>
    </xf>
    <xf numFmtId="44" fontId="1" fillId="17" borderId="22" xfId="17" applyFont="1" applyFill="1" applyBorder="1" applyAlignment="1" applyProtection="1">
      <alignment horizontal="center"/>
      <protection/>
    </xf>
    <xf numFmtId="44" fontId="0" fillId="17" borderId="22" xfId="17" applyFont="1" applyFill="1" applyBorder="1" applyAlignment="1" applyProtection="1">
      <alignment horizontal="center"/>
      <protection/>
    </xf>
    <xf numFmtId="44" fontId="0" fillId="16" borderId="1" xfId="17" applyFont="1" applyFill="1" applyBorder="1" applyAlignment="1" applyProtection="1">
      <alignment horizontal="center"/>
      <protection/>
    </xf>
    <xf numFmtId="44" fontId="0" fillId="16" borderId="47" xfId="17" applyFill="1" applyBorder="1" applyAlignment="1" applyProtection="1">
      <alignment horizontal="center"/>
      <protection/>
    </xf>
    <xf numFmtId="44" fontId="0" fillId="16" borderId="28" xfId="17" applyFont="1" applyFill="1" applyBorder="1" applyAlignment="1" applyProtection="1">
      <alignment horizontal="center"/>
      <protection/>
    </xf>
    <xf numFmtId="44" fontId="0" fillId="16" borderId="48" xfId="17" applyFill="1" applyBorder="1" applyAlignment="1" applyProtection="1">
      <alignment horizontal="center"/>
      <protection/>
    </xf>
    <xf numFmtId="44" fontId="18" fillId="14" borderId="20" xfId="17" applyFont="1" applyFill="1" applyBorder="1" applyAlignment="1" applyProtection="1">
      <alignment horizontal="center" wrapText="1"/>
      <protection/>
    </xf>
    <xf numFmtId="44" fontId="1" fillId="16" borderId="49" xfId="17" applyFont="1" applyFill="1" applyBorder="1" applyAlignment="1" applyProtection="1">
      <alignment horizontal="center"/>
      <protection/>
    </xf>
    <xf numFmtId="44" fontId="1" fillId="16" borderId="50" xfId="17" applyFont="1" applyFill="1" applyBorder="1" applyAlignment="1" applyProtection="1">
      <alignment horizontal="center"/>
      <protection/>
    </xf>
    <xf numFmtId="44" fontId="0" fillId="16" borderId="6" xfId="17" applyFont="1" applyFill="1" applyBorder="1" applyAlignment="1" applyProtection="1">
      <alignment horizontal="center"/>
      <protection/>
    </xf>
    <xf numFmtId="44" fontId="0" fillId="16" borderId="51" xfId="17" applyFill="1" applyBorder="1" applyAlignment="1" applyProtection="1">
      <alignment horizontal="center"/>
      <protection/>
    </xf>
    <xf numFmtId="44" fontId="1" fillId="8" borderId="23" xfId="17" applyFont="1" applyFill="1" applyBorder="1" applyAlignment="1" applyProtection="1">
      <alignment horizontal="center"/>
      <protection/>
    </xf>
    <xf numFmtId="44" fontId="0" fillId="8" borderId="23" xfId="17" applyFont="1" applyFill="1" applyBorder="1" applyAlignment="1" applyProtection="1">
      <alignment horizontal="center"/>
      <protection/>
    </xf>
    <xf numFmtId="44" fontId="1" fillId="8" borderId="22" xfId="17" applyFont="1" applyFill="1" applyBorder="1" applyAlignment="1" applyProtection="1">
      <alignment horizontal="center"/>
      <protection/>
    </xf>
    <xf numFmtId="44" fontId="1" fillId="16" borderId="52" xfId="17" applyFont="1" applyFill="1" applyBorder="1" applyAlignment="1" applyProtection="1">
      <alignment horizontal="center"/>
      <protection/>
    </xf>
    <xf numFmtId="44" fontId="1" fillId="17" borderId="23" xfId="17" applyFont="1" applyFill="1" applyBorder="1" applyAlignment="1" applyProtection="1">
      <alignment horizontal="center"/>
      <protection/>
    </xf>
    <xf numFmtId="44" fontId="0" fillId="17" borderId="23" xfId="17" applyFont="1" applyFill="1" applyBorder="1" applyAlignment="1" applyProtection="1">
      <alignment horizontal="center"/>
      <protection/>
    </xf>
    <xf numFmtId="44" fontId="1" fillId="17" borderId="35" xfId="17" applyFont="1" applyFill="1" applyBorder="1" applyAlignment="1" applyProtection="1">
      <alignment horizontal="center"/>
      <protection/>
    </xf>
    <xf numFmtId="44" fontId="0" fillId="17" borderId="35" xfId="17" applyFont="1" applyFill="1" applyBorder="1" applyAlignment="1" applyProtection="1">
      <alignment horizontal="center"/>
      <protection/>
    </xf>
    <xf numFmtId="44" fontId="0" fillId="17" borderId="53" xfId="17" applyFill="1" applyBorder="1" applyAlignment="1" applyProtection="1">
      <alignment horizontal="center"/>
      <protection/>
    </xf>
    <xf numFmtId="0" fontId="6" fillId="2" borderId="20" xfId="0" applyFont="1" applyFill="1" applyBorder="1" applyAlignment="1" applyProtection="1">
      <alignment horizontal="center"/>
      <protection locked="0"/>
    </xf>
    <xf numFmtId="0" fontId="0" fillId="13" borderId="31" xfId="0" applyFill="1" applyBorder="1" applyAlignment="1" applyProtection="1">
      <alignment horizontal="center"/>
      <protection/>
    </xf>
    <xf numFmtId="0" fontId="0" fillId="13" borderId="15" xfId="0" applyFill="1" applyBorder="1" applyAlignment="1" applyProtection="1">
      <alignment horizontal="center"/>
      <protection/>
    </xf>
    <xf numFmtId="0" fontId="0" fillId="2" borderId="54" xfId="0" applyFill="1" applyBorder="1" applyAlignment="1" applyProtection="1">
      <alignment horizontal="left" wrapText="1"/>
      <protection locked="0"/>
    </xf>
    <xf numFmtId="0" fontId="0" fillId="2" borderId="55" xfId="0" applyFill="1" applyBorder="1" applyAlignment="1" applyProtection="1">
      <alignment horizontal="left" wrapText="1"/>
      <protection locked="0"/>
    </xf>
    <xf numFmtId="0" fontId="0" fillId="2" borderId="56" xfId="0" applyFill="1" applyBorder="1" applyAlignment="1" applyProtection="1">
      <alignment horizontal="left" wrapText="1"/>
      <protection locked="0"/>
    </xf>
    <xf numFmtId="0" fontId="0" fillId="2" borderId="8" xfId="0" applyFont="1" applyFill="1" applyBorder="1" applyAlignment="1" applyProtection="1">
      <alignment horizontal="left" wrapText="1"/>
      <protection locked="0"/>
    </xf>
    <xf numFmtId="0" fontId="1" fillId="2" borderId="57" xfId="0" applyFont="1" applyFill="1" applyBorder="1" applyAlignment="1" applyProtection="1">
      <alignment horizontal="left" wrapText="1"/>
      <protection locked="0"/>
    </xf>
    <xf numFmtId="0" fontId="0" fillId="0" borderId="38" xfId="0" applyBorder="1" applyAlignment="1" applyProtection="1">
      <alignment horizontal="left" wrapText="1"/>
      <protection/>
    </xf>
    <xf numFmtId="0" fontId="1" fillId="13" borderId="58" xfId="0" applyFont="1" applyFill="1" applyBorder="1" applyAlignment="1" applyProtection="1">
      <alignment horizontal="left" wrapText="1"/>
      <protection/>
    </xf>
    <xf numFmtId="0" fontId="0" fillId="0" borderId="54" xfId="0" applyBorder="1" applyAlignment="1" applyProtection="1">
      <alignment horizontal="left" wrapText="1"/>
      <protection/>
    </xf>
    <xf numFmtId="0" fontId="0" fillId="13" borderId="39" xfId="0" applyFill="1" applyBorder="1" applyAlignment="1" applyProtection="1">
      <alignment horizontal="left" wrapText="1"/>
      <protection/>
    </xf>
    <xf numFmtId="0" fontId="0" fillId="0" borderId="55" xfId="0" applyBorder="1" applyAlignment="1" applyProtection="1">
      <alignment horizontal="left" wrapText="1"/>
      <protection/>
    </xf>
    <xf numFmtId="0" fontId="1" fillId="13" borderId="57" xfId="0" applyFont="1" applyFill="1" applyBorder="1" applyAlignment="1" applyProtection="1">
      <alignment horizontal="left" wrapText="1"/>
      <protection/>
    </xf>
    <xf numFmtId="0" fontId="27" fillId="0" borderId="8" xfId="0" applyFont="1" applyBorder="1" applyAlignment="1" applyProtection="1">
      <alignment horizontal="center" wrapText="1"/>
      <protection/>
    </xf>
    <xf numFmtId="0" fontId="27" fillId="0" borderId="6" xfId="0" applyFont="1" applyBorder="1" applyAlignment="1" applyProtection="1">
      <alignment horizontal="center" wrapText="1"/>
      <protection/>
    </xf>
    <xf numFmtId="1" fontId="27" fillId="0" borderId="6" xfId="0" applyNumberFormat="1" applyFont="1" applyBorder="1" applyAlignment="1" applyProtection="1">
      <alignment horizontal="center" wrapText="1"/>
      <protection/>
    </xf>
    <xf numFmtId="166" fontId="27" fillId="0" borderId="6" xfId="0" applyNumberFormat="1" applyFont="1" applyBorder="1" applyAlignment="1" applyProtection="1">
      <alignment horizontal="center" wrapText="1"/>
      <protection/>
    </xf>
    <xf numFmtId="166" fontId="27" fillId="0" borderId="20" xfId="0" applyNumberFormat="1" applyFont="1" applyBorder="1" applyAlignment="1" applyProtection="1">
      <alignment horizontal="center" wrapText="1"/>
      <protection/>
    </xf>
    <xf numFmtId="1" fontId="27" fillId="0" borderId="20" xfId="0" applyNumberFormat="1" applyFont="1" applyBorder="1" applyAlignment="1" applyProtection="1">
      <alignment horizontal="center" wrapText="1"/>
      <protection/>
    </xf>
    <xf numFmtId="1" fontId="27" fillId="0" borderId="59" xfId="0" applyNumberFormat="1" applyFont="1" applyFill="1" applyBorder="1" applyAlignment="1" applyProtection="1">
      <alignment horizontal="center" wrapText="1"/>
      <protection/>
    </xf>
    <xf numFmtId="166" fontId="27" fillId="0" borderId="59" xfId="0" applyNumberFormat="1" applyFont="1" applyFill="1" applyBorder="1" applyAlignment="1" applyProtection="1">
      <alignment horizontal="center" wrapText="1"/>
      <protection/>
    </xf>
    <xf numFmtId="1" fontId="27" fillId="0" borderId="60" xfId="0" applyNumberFormat="1" applyFont="1" applyFill="1" applyBorder="1" applyAlignment="1" applyProtection="1">
      <alignment horizontal="center" wrapText="1"/>
      <protection/>
    </xf>
    <xf numFmtId="1" fontId="27" fillId="0" borderId="20" xfId="0" applyNumberFormat="1" applyFont="1" applyFill="1" applyBorder="1" applyAlignment="1" applyProtection="1">
      <alignment horizontal="center" wrapText="1"/>
      <protection/>
    </xf>
    <xf numFmtId="166" fontId="27" fillId="0" borderId="20" xfId="0" applyNumberFormat="1" applyFont="1" applyFill="1" applyBorder="1" applyAlignment="1" applyProtection="1">
      <alignment horizontal="center" wrapText="1"/>
      <protection/>
    </xf>
    <xf numFmtId="1" fontId="27" fillId="0" borderId="46" xfId="0" applyNumberFormat="1" applyFont="1" applyFill="1" applyBorder="1" applyAlignment="1" applyProtection="1">
      <alignment horizontal="center" wrapText="1"/>
      <protection/>
    </xf>
    <xf numFmtId="0" fontId="0" fillId="13" borderId="61" xfId="0" applyFill="1" applyBorder="1" applyAlignment="1" applyProtection="1">
      <alignment horizontal="center"/>
      <protection/>
    </xf>
    <xf numFmtId="0" fontId="0" fillId="2" borderId="7" xfId="0" applyFill="1" applyBorder="1" applyAlignment="1" applyProtection="1">
      <alignment/>
      <protection locked="0"/>
    </xf>
    <xf numFmtId="0" fontId="0" fillId="2" borderId="62" xfId="0" applyFill="1" applyBorder="1" applyAlignment="1" applyProtection="1">
      <alignment/>
      <protection locked="0"/>
    </xf>
    <xf numFmtId="0" fontId="0" fillId="13" borderId="63" xfId="0" applyFill="1" applyBorder="1" applyAlignment="1" applyProtection="1">
      <alignment horizontal="center"/>
      <protection/>
    </xf>
    <xf numFmtId="0" fontId="0" fillId="2" borderId="2" xfId="0" applyFill="1" applyBorder="1" applyAlignment="1" applyProtection="1">
      <alignment/>
      <protection locked="0"/>
    </xf>
    <xf numFmtId="0" fontId="0" fillId="2" borderId="64" xfId="0" applyFill="1" applyBorder="1" applyAlignment="1" applyProtection="1">
      <alignment/>
      <protection locked="0"/>
    </xf>
    <xf numFmtId="166" fontId="0" fillId="2" borderId="0" xfId="0" applyNumberFormat="1" applyFill="1" applyBorder="1" applyAlignment="1" applyProtection="1">
      <alignment horizontal="center"/>
      <protection/>
    </xf>
    <xf numFmtId="166" fontId="0" fillId="18" borderId="0" xfId="0" applyNumberFormat="1" applyFill="1" applyAlignment="1" applyProtection="1">
      <alignment horizontal="center"/>
      <protection/>
    </xf>
    <xf numFmtId="0" fontId="0" fillId="18" borderId="0" xfId="0" applyFill="1" applyAlignment="1">
      <alignment/>
    </xf>
    <xf numFmtId="0" fontId="0" fillId="18" borderId="0" xfId="0" applyFill="1" applyBorder="1" applyAlignment="1">
      <alignment/>
    </xf>
    <xf numFmtId="0" fontId="0" fillId="18" borderId="0" xfId="0" applyFill="1" applyAlignment="1" applyProtection="1">
      <alignment/>
      <protection locked="0"/>
    </xf>
    <xf numFmtId="1" fontId="0" fillId="18" borderId="0" xfId="0" applyNumberFormat="1" applyFill="1" applyBorder="1" applyAlignment="1" applyProtection="1">
      <alignment horizontal="center"/>
      <protection/>
    </xf>
    <xf numFmtId="0" fontId="0" fillId="18" borderId="0" xfId="0" applyFill="1" applyBorder="1" applyAlignment="1" applyProtection="1">
      <alignment horizontal="center"/>
      <protection/>
    </xf>
    <xf numFmtId="1" fontId="1" fillId="18" borderId="0" xfId="0" applyNumberFormat="1" applyFont="1" applyFill="1" applyBorder="1" applyAlignment="1" applyProtection="1">
      <alignment horizontal="center"/>
      <protection/>
    </xf>
    <xf numFmtId="166" fontId="0" fillId="18" borderId="0" xfId="0" applyNumberFormat="1" applyFill="1" applyBorder="1" applyAlignment="1" applyProtection="1">
      <alignment horizontal="center"/>
      <protection/>
    </xf>
    <xf numFmtId="0" fontId="0" fillId="18" borderId="0" xfId="0" applyFill="1" applyBorder="1" applyAlignment="1" applyProtection="1">
      <alignment horizontal="left" wrapText="1"/>
      <protection/>
    </xf>
    <xf numFmtId="1" fontId="0" fillId="18" borderId="65" xfId="0" applyNumberFormat="1" applyFill="1" applyBorder="1" applyAlignment="1" applyProtection="1">
      <alignment horizontal="center"/>
      <protection/>
    </xf>
    <xf numFmtId="44" fontId="1" fillId="18" borderId="65" xfId="17" applyFont="1" applyFill="1" applyBorder="1" applyAlignment="1" applyProtection="1">
      <alignment horizontal="center"/>
      <protection/>
    </xf>
    <xf numFmtId="44" fontId="0" fillId="18" borderId="0" xfId="17" applyFill="1" applyBorder="1" applyAlignment="1" applyProtection="1">
      <alignment horizontal="center"/>
      <protection/>
    </xf>
    <xf numFmtId="166" fontId="1" fillId="18" borderId="0" xfId="0" applyNumberFormat="1" applyFont="1" applyFill="1" applyBorder="1" applyAlignment="1" applyProtection="1">
      <alignment horizontal="center" wrapText="1"/>
      <protection/>
    </xf>
    <xf numFmtId="166" fontId="0" fillId="18" borderId="66" xfId="0" applyNumberFormat="1" applyFill="1" applyBorder="1" applyAlignment="1" applyProtection="1">
      <alignment horizontal="center"/>
      <protection/>
    </xf>
    <xf numFmtId="1" fontId="1" fillId="3" borderId="67" xfId="0" applyNumberFormat="1" applyFont="1" applyFill="1" applyBorder="1" applyAlignment="1" applyProtection="1">
      <alignment horizontal="center"/>
      <protection/>
    </xf>
    <xf numFmtId="44" fontId="1" fillId="3" borderId="68" xfId="17" applyFont="1" applyFill="1" applyBorder="1" applyAlignment="1" applyProtection="1">
      <alignment horizontal="center"/>
      <protection/>
    </xf>
    <xf numFmtId="1" fontId="1" fillId="3" borderId="69" xfId="0" applyNumberFormat="1" applyFont="1" applyFill="1" applyBorder="1" applyAlignment="1" applyProtection="1">
      <alignment horizontal="center"/>
      <protection/>
    </xf>
    <xf numFmtId="1" fontId="0" fillId="3" borderId="70" xfId="0" applyNumberFormat="1" applyFill="1" applyBorder="1" applyAlignment="1" applyProtection="1">
      <alignment horizontal="center"/>
      <protection/>
    </xf>
    <xf numFmtId="1" fontId="1" fillId="3" borderId="68" xfId="0" applyNumberFormat="1" applyFont="1" applyFill="1" applyBorder="1" applyAlignment="1" applyProtection="1">
      <alignment horizontal="center"/>
      <protection/>
    </xf>
    <xf numFmtId="1" fontId="0" fillId="3" borderId="68" xfId="0" applyNumberFormat="1" applyFill="1" applyBorder="1" applyAlignment="1" applyProtection="1">
      <alignment horizontal="center"/>
      <protection/>
    </xf>
    <xf numFmtId="0" fontId="0" fillId="0" borderId="71" xfId="0" applyBorder="1" applyAlignment="1" applyProtection="1">
      <alignment horizontal="left" wrapText="1"/>
      <protection/>
    </xf>
    <xf numFmtId="0" fontId="0" fillId="2" borderId="72" xfId="0" applyFill="1" applyBorder="1" applyAlignment="1" applyProtection="1">
      <alignment horizontal="left" wrapText="1"/>
      <protection locked="0"/>
    </xf>
    <xf numFmtId="1" fontId="1" fillId="3" borderId="6" xfId="0" applyNumberFormat="1" applyFont="1" applyFill="1" applyBorder="1" applyAlignment="1" applyProtection="1">
      <alignment horizontal="center"/>
      <protection/>
    </xf>
    <xf numFmtId="0" fontId="0" fillId="2" borderId="43" xfId="0" applyFill="1" applyBorder="1" applyAlignment="1" applyProtection="1">
      <alignment/>
      <protection locked="0"/>
    </xf>
    <xf numFmtId="0" fontId="0" fillId="2" borderId="15" xfId="0" applyFill="1" applyBorder="1" applyAlignment="1" applyProtection="1">
      <alignment/>
      <protection locked="0"/>
    </xf>
    <xf numFmtId="0" fontId="0" fillId="2" borderId="61" xfId="0" applyFill="1" applyBorder="1" applyAlignment="1" applyProtection="1">
      <alignment/>
      <protection locked="0"/>
    </xf>
    <xf numFmtId="44" fontId="1" fillId="3" borderId="51" xfId="17" applyFont="1" applyFill="1" applyBorder="1" applyAlignment="1" applyProtection="1">
      <alignment horizontal="center"/>
      <protection/>
    </xf>
    <xf numFmtId="1" fontId="1" fillId="19" borderId="22" xfId="0" applyNumberFormat="1" applyFont="1" applyFill="1" applyBorder="1" applyAlignment="1" applyProtection="1">
      <alignment horizontal="center"/>
      <protection/>
    </xf>
    <xf numFmtId="1" fontId="0" fillId="2" borderId="14" xfId="0" applyNumberFormat="1" applyFill="1" applyBorder="1" applyAlignment="1" applyProtection="1">
      <alignment horizontal="center"/>
      <protection locked="0"/>
    </xf>
    <xf numFmtId="1" fontId="1" fillId="19" borderId="1" xfId="0" applyNumberFormat="1" applyFont="1" applyFill="1" applyBorder="1" applyAlignment="1" applyProtection="1">
      <alignment horizontal="center"/>
      <protection/>
    </xf>
    <xf numFmtId="1" fontId="0" fillId="6" borderId="1" xfId="0" applyNumberFormat="1" applyFont="1" applyFill="1" applyBorder="1" applyAlignment="1" applyProtection="1">
      <alignment horizontal="center"/>
      <protection/>
    </xf>
    <xf numFmtId="1" fontId="0" fillId="2" borderId="2" xfId="0" applyNumberFormat="1" applyFill="1" applyBorder="1" applyAlignment="1" applyProtection="1">
      <alignment horizontal="center"/>
      <protection locked="0"/>
    </xf>
    <xf numFmtId="1" fontId="1" fillId="19" borderId="23" xfId="0" applyNumberFormat="1" applyFont="1" applyFill="1" applyBorder="1" applyAlignment="1" applyProtection="1">
      <alignment horizontal="center"/>
      <protection/>
    </xf>
    <xf numFmtId="0" fontId="0" fillId="0" borderId="71" xfId="0" applyBorder="1" applyAlignment="1" applyProtection="1">
      <alignment horizontal="left" wrapText="1" indent="2"/>
      <protection/>
    </xf>
    <xf numFmtId="1" fontId="0" fillId="20" borderId="73" xfId="0" applyNumberFormat="1" applyFill="1" applyBorder="1" applyAlignment="1" applyProtection="1">
      <alignment horizontal="center"/>
      <protection locked="0"/>
    </xf>
    <xf numFmtId="0" fontId="21" fillId="11" borderId="41" xfId="0" applyFont="1" applyFill="1" applyBorder="1" applyAlignment="1" applyProtection="1">
      <alignment/>
      <protection/>
    </xf>
    <xf numFmtId="44" fontId="0" fillId="17" borderId="53" xfId="17" applyFont="1" applyFill="1" applyBorder="1" applyAlignment="1" applyProtection="1">
      <alignment horizontal="center"/>
      <protection/>
    </xf>
    <xf numFmtId="44" fontId="0" fillId="8" borderId="67" xfId="17" applyFont="1" applyFill="1" applyBorder="1" applyAlignment="1" applyProtection="1">
      <alignment horizontal="center"/>
      <protection/>
    </xf>
    <xf numFmtId="44" fontId="0" fillId="17" borderId="16" xfId="17" applyFill="1" applyBorder="1" applyAlignment="1" applyProtection="1">
      <alignment horizontal="center"/>
      <protection/>
    </xf>
    <xf numFmtId="44" fontId="0" fillId="16" borderId="16" xfId="17" applyFill="1" applyBorder="1" applyAlignment="1" applyProtection="1">
      <alignment horizontal="center"/>
      <protection/>
    </xf>
    <xf numFmtId="1" fontId="18" fillId="14" borderId="6" xfId="0" applyNumberFormat="1" applyFont="1" applyFill="1" applyBorder="1" applyAlignment="1" applyProtection="1">
      <alignment horizontal="center" wrapText="1"/>
      <protection/>
    </xf>
    <xf numFmtId="44" fontId="18" fillId="14" borderId="6" xfId="17" applyFont="1" applyFill="1" applyBorder="1" applyAlignment="1" applyProtection="1">
      <alignment horizontal="center" wrapText="1"/>
      <protection/>
    </xf>
    <xf numFmtId="44" fontId="0" fillId="2" borderId="7" xfId="17" applyFill="1" applyBorder="1" applyAlignment="1" applyProtection="1">
      <alignment horizontal="center"/>
      <protection locked="0"/>
    </xf>
    <xf numFmtId="1" fontId="1" fillId="3" borderId="74" xfId="0" applyNumberFormat="1" applyFont="1" applyFill="1" applyBorder="1" applyAlignment="1" applyProtection="1">
      <alignment horizontal="center"/>
      <protection/>
    </xf>
    <xf numFmtId="1" fontId="0" fillId="3" borderId="65" xfId="0" applyNumberFormat="1" applyFill="1" applyBorder="1" applyAlignment="1" applyProtection="1">
      <alignment horizontal="center"/>
      <protection/>
    </xf>
    <xf numFmtId="1" fontId="0" fillId="3" borderId="75" xfId="0" applyNumberFormat="1" applyFill="1" applyBorder="1" applyAlignment="1" applyProtection="1">
      <alignment horizontal="center"/>
      <protection/>
    </xf>
    <xf numFmtId="44" fontId="0" fillId="3" borderId="65" xfId="17" applyFill="1" applyBorder="1" applyAlignment="1" applyProtection="1">
      <alignment horizontal="center"/>
      <protection/>
    </xf>
    <xf numFmtId="44" fontId="0" fillId="3" borderId="76" xfId="17" applyFill="1" applyBorder="1" applyAlignment="1" applyProtection="1">
      <alignment horizontal="center"/>
      <protection/>
    </xf>
    <xf numFmtId="44" fontId="0" fillId="8" borderId="77" xfId="17" applyFont="1" applyFill="1" applyBorder="1" applyAlignment="1" applyProtection="1">
      <alignment horizontal="center"/>
      <protection/>
    </xf>
    <xf numFmtId="44" fontId="0" fillId="16" borderId="17" xfId="17" applyFill="1" applyBorder="1" applyAlignment="1" applyProtection="1">
      <alignment horizontal="center"/>
      <protection/>
    </xf>
    <xf numFmtId="44" fontId="0" fillId="17" borderId="77" xfId="17" applyFont="1" applyFill="1" applyBorder="1" applyAlignment="1" applyProtection="1">
      <alignment horizontal="center"/>
      <protection/>
    </xf>
    <xf numFmtId="44" fontId="0" fillId="17" borderId="78" xfId="17" applyFont="1" applyFill="1" applyBorder="1" applyAlignment="1" applyProtection="1">
      <alignment horizontal="center"/>
      <protection/>
    </xf>
    <xf numFmtId="44" fontId="0" fillId="17" borderId="79" xfId="17" applyFont="1" applyFill="1" applyBorder="1" applyAlignment="1" applyProtection="1">
      <alignment horizontal="center"/>
      <protection/>
    </xf>
    <xf numFmtId="44" fontId="0" fillId="16" borderId="80" xfId="17" applyFill="1" applyBorder="1" applyAlignment="1" applyProtection="1">
      <alignment horizontal="center"/>
      <protection/>
    </xf>
    <xf numFmtId="44" fontId="1" fillId="8" borderId="53" xfId="17" applyFont="1" applyFill="1" applyBorder="1" applyAlignment="1" applyProtection="1">
      <alignment horizontal="center"/>
      <protection/>
    </xf>
    <xf numFmtId="44" fontId="0" fillId="17" borderId="67" xfId="17" applyFont="1" applyFill="1" applyBorder="1" applyAlignment="1" applyProtection="1">
      <alignment horizontal="center"/>
      <protection/>
    </xf>
    <xf numFmtId="44" fontId="1" fillId="8" borderId="79" xfId="17" applyFont="1" applyFill="1" applyBorder="1" applyAlignment="1" applyProtection="1">
      <alignment horizontal="center"/>
      <protection/>
    </xf>
    <xf numFmtId="44" fontId="0" fillId="17" borderId="81" xfId="17" applyFont="1" applyFill="1" applyBorder="1" applyAlignment="1" applyProtection="1">
      <alignment horizontal="center"/>
      <protection/>
    </xf>
    <xf numFmtId="44" fontId="0" fillId="16" borderId="82" xfId="17" applyFill="1" applyBorder="1" applyAlignment="1" applyProtection="1">
      <alignment horizontal="center"/>
      <protection/>
    </xf>
    <xf numFmtId="44" fontId="0" fillId="17" borderId="79" xfId="17" applyFill="1" applyBorder="1" applyAlignment="1" applyProtection="1">
      <alignment horizontal="center"/>
      <protection/>
    </xf>
    <xf numFmtId="1" fontId="0" fillId="3" borderId="32" xfId="0" applyNumberFormat="1" applyFill="1" applyBorder="1" applyAlignment="1" applyProtection="1">
      <alignment horizontal="center"/>
      <protection/>
    </xf>
    <xf numFmtId="1" fontId="0" fillId="3" borderId="33" xfId="0" applyNumberFormat="1" applyFill="1" applyBorder="1" applyAlignment="1" applyProtection="1">
      <alignment horizontal="center"/>
      <protection/>
    </xf>
    <xf numFmtId="1" fontId="0" fillId="3" borderId="83" xfId="0" applyNumberFormat="1" applyFill="1" applyBorder="1" applyAlignment="1" applyProtection="1">
      <alignment horizontal="center"/>
      <protection/>
    </xf>
    <xf numFmtId="1" fontId="0" fillId="3" borderId="9" xfId="0" applyNumberFormat="1" applyFill="1" applyBorder="1" applyAlignment="1" applyProtection="1">
      <alignment horizontal="center"/>
      <protection/>
    </xf>
    <xf numFmtId="1" fontId="0" fillId="3" borderId="12" xfId="0" applyNumberFormat="1" applyFill="1" applyBorder="1" applyAlignment="1" applyProtection="1">
      <alignment horizontal="center"/>
      <protection/>
    </xf>
    <xf numFmtId="1" fontId="0" fillId="3" borderId="51" xfId="0" applyNumberFormat="1" applyFill="1" applyBorder="1" applyAlignment="1" applyProtection="1">
      <alignment horizontal="center"/>
      <protection/>
    </xf>
    <xf numFmtId="176" fontId="13" fillId="5" borderId="6" xfId="17" applyNumberFormat="1" applyFont="1" applyFill="1" applyBorder="1" applyAlignment="1" applyProtection="1">
      <alignment horizontal="center"/>
      <protection/>
    </xf>
    <xf numFmtId="1" fontId="0" fillId="6" borderId="14" xfId="0" applyNumberFormat="1" applyFill="1" applyBorder="1" applyAlignment="1" applyProtection="1">
      <alignment horizontal="center"/>
      <protection/>
    </xf>
    <xf numFmtId="1" fontId="0" fillId="6" borderId="2" xfId="0" applyNumberFormat="1" applyFill="1" applyBorder="1" applyAlignment="1" applyProtection="1">
      <alignment horizontal="center"/>
      <protection/>
    </xf>
    <xf numFmtId="1" fontId="0" fillId="6" borderId="3" xfId="0" applyNumberFormat="1" applyFill="1" applyBorder="1" applyAlignment="1" applyProtection="1">
      <alignment horizontal="center"/>
      <protection/>
    </xf>
    <xf numFmtId="1" fontId="0" fillId="6" borderId="4" xfId="0" applyNumberFormat="1" applyFill="1" applyBorder="1" applyAlignment="1" applyProtection="1">
      <alignment horizontal="center"/>
      <protection/>
    </xf>
    <xf numFmtId="1" fontId="0" fillId="6" borderId="5" xfId="0" applyNumberFormat="1" applyFill="1" applyBorder="1" applyAlignment="1" applyProtection="1">
      <alignment horizontal="center"/>
      <protection/>
    </xf>
    <xf numFmtId="1" fontId="1" fillId="6" borderId="6" xfId="0" applyNumberFormat="1" applyFont="1" applyFill="1" applyBorder="1" applyAlignment="1" applyProtection="1">
      <alignment horizontal="center"/>
      <protection/>
    </xf>
    <xf numFmtId="1" fontId="0" fillId="6" borderId="47" xfId="0" applyNumberFormat="1" applyFill="1" applyBorder="1" applyAlignment="1" applyProtection="1">
      <alignment horizontal="center"/>
      <protection/>
    </xf>
    <xf numFmtId="1" fontId="0" fillId="6" borderId="9" xfId="0" applyNumberFormat="1" applyFill="1" applyBorder="1" applyAlignment="1" applyProtection="1">
      <alignment horizontal="center"/>
      <protection/>
    </xf>
    <xf numFmtId="1" fontId="0" fillId="6" borderId="10" xfId="0" applyNumberFormat="1" applyFill="1" applyBorder="1" applyAlignment="1" applyProtection="1">
      <alignment horizontal="center"/>
      <protection/>
    </xf>
    <xf numFmtId="1" fontId="1" fillId="2" borderId="1" xfId="0" applyNumberFormat="1" applyFont="1" applyFill="1" applyBorder="1" applyAlignment="1" applyProtection="1">
      <alignment horizontal="center"/>
      <protection locked="0"/>
    </xf>
    <xf numFmtId="1" fontId="0" fillId="2" borderId="47" xfId="0" applyNumberFormat="1" applyFill="1" applyBorder="1" applyAlignment="1" applyProtection="1">
      <alignment horizontal="center"/>
      <protection locked="0"/>
    </xf>
    <xf numFmtId="1" fontId="1" fillId="8" borderId="2" xfId="0" applyNumberFormat="1" applyFont="1" applyFill="1" applyBorder="1" applyAlignment="1" applyProtection="1">
      <alignment horizontal="center"/>
      <protection/>
    </xf>
    <xf numFmtId="0" fontId="0" fillId="0" borderId="84" xfId="0" applyBorder="1" applyAlignment="1" applyProtection="1">
      <alignment horizontal="left" wrapText="1" indent="2"/>
      <protection/>
    </xf>
    <xf numFmtId="0" fontId="0" fillId="0" borderId="20" xfId="0" applyBorder="1" applyAlignment="1" applyProtection="1">
      <alignment horizontal="center"/>
      <protection/>
    </xf>
    <xf numFmtId="1" fontId="1" fillId="5" borderId="20" xfId="0" applyNumberFormat="1" applyFont="1" applyFill="1" applyBorder="1" applyAlignment="1" applyProtection="1">
      <alignment horizontal="center"/>
      <protection/>
    </xf>
    <xf numFmtId="1" fontId="1" fillId="3" borderId="85" xfId="0" applyNumberFormat="1" applyFont="1" applyFill="1" applyBorder="1" applyAlignment="1" applyProtection="1">
      <alignment horizontal="center"/>
      <protection/>
    </xf>
    <xf numFmtId="1" fontId="0" fillId="20" borderId="20" xfId="0" applyNumberFormat="1" applyFill="1" applyBorder="1" applyAlignment="1" applyProtection="1">
      <alignment horizontal="center"/>
      <protection locked="0"/>
    </xf>
    <xf numFmtId="166" fontId="0" fillId="20" borderId="20" xfId="0" applyNumberFormat="1" applyFill="1" applyBorder="1" applyAlignment="1" applyProtection="1">
      <alignment horizontal="center"/>
      <protection locked="0"/>
    </xf>
    <xf numFmtId="0" fontId="0" fillId="20" borderId="20" xfId="0" applyFill="1" applyBorder="1" applyAlignment="1" applyProtection="1">
      <alignment horizontal="center"/>
      <protection locked="0"/>
    </xf>
    <xf numFmtId="0" fontId="0" fillId="20" borderId="46" xfId="0" applyFill="1" applyBorder="1" applyAlignment="1" applyProtection="1">
      <alignment/>
      <protection locked="0"/>
    </xf>
    <xf numFmtId="44" fontId="31" fillId="16" borderId="86" xfId="17" applyFont="1" applyFill="1" applyBorder="1" applyAlignment="1" applyProtection="1">
      <alignment horizontal="center"/>
      <protection locked="0"/>
    </xf>
    <xf numFmtId="44" fontId="31" fillId="16" borderId="28" xfId="17" applyFont="1" applyFill="1" applyBorder="1" applyAlignment="1" applyProtection="1">
      <alignment horizontal="center"/>
      <protection locked="0"/>
    </xf>
    <xf numFmtId="44" fontId="31" fillId="16" borderId="87" xfId="17" applyFont="1" applyFill="1" applyBorder="1" applyAlignment="1" applyProtection="1">
      <alignment/>
      <protection locked="0"/>
    </xf>
    <xf numFmtId="44" fontId="0" fillId="16" borderId="88" xfId="17" applyFill="1" applyBorder="1" applyAlignment="1" applyProtection="1">
      <alignment horizontal="center"/>
      <protection/>
    </xf>
    <xf numFmtId="0" fontId="0" fillId="18" borderId="0" xfId="0" applyFill="1" applyAlignment="1" applyProtection="1">
      <alignment/>
      <protection/>
    </xf>
    <xf numFmtId="0" fontId="0" fillId="18" borderId="0" xfId="0" applyFill="1" applyBorder="1" applyAlignment="1" applyProtection="1">
      <alignment/>
      <protection/>
    </xf>
    <xf numFmtId="0" fontId="1" fillId="0" borderId="89" xfId="0" applyFont="1" applyFill="1" applyBorder="1" applyAlignment="1" applyProtection="1">
      <alignment horizontal="center"/>
      <protection/>
    </xf>
    <xf numFmtId="0" fontId="0" fillId="11" borderId="90" xfId="0" applyFill="1" applyBorder="1" applyAlignment="1" applyProtection="1">
      <alignment/>
      <protection/>
    </xf>
    <xf numFmtId="0" fontId="0" fillId="10" borderId="37" xfId="0" applyFill="1" applyBorder="1" applyAlignment="1" applyProtection="1">
      <alignment/>
      <protection/>
    </xf>
    <xf numFmtId="0" fontId="0" fillId="18" borderId="91" xfId="0" applyFill="1" applyBorder="1" applyAlignment="1" applyProtection="1">
      <alignment/>
      <protection/>
    </xf>
    <xf numFmtId="0" fontId="0" fillId="11" borderId="19" xfId="0" applyFill="1" applyBorder="1" applyAlignment="1" applyProtection="1">
      <alignment/>
      <protection/>
    </xf>
    <xf numFmtId="0" fontId="0" fillId="2" borderId="92" xfId="0" applyFill="1" applyBorder="1" applyAlignment="1" applyProtection="1">
      <alignment/>
      <protection locked="0"/>
    </xf>
    <xf numFmtId="0" fontId="0" fillId="2" borderId="93" xfId="0" applyFill="1" applyBorder="1" applyAlignment="1" applyProtection="1">
      <alignment/>
      <protection locked="0"/>
    </xf>
    <xf numFmtId="0" fontId="0" fillId="2" borderId="94" xfId="0" applyFill="1" applyBorder="1" applyAlignment="1" applyProtection="1">
      <alignment/>
      <protection locked="0"/>
    </xf>
    <xf numFmtId="0" fontId="0" fillId="2" borderId="95" xfId="0" applyFill="1" applyBorder="1" applyAlignment="1" applyProtection="1">
      <alignment/>
      <protection locked="0"/>
    </xf>
    <xf numFmtId="0" fontId="0" fillId="2" borderId="0" xfId="0" applyFill="1" applyAlignment="1" applyProtection="1">
      <alignment/>
      <protection/>
    </xf>
    <xf numFmtId="1" fontId="1" fillId="3" borderId="96" xfId="0" applyNumberFormat="1" applyFont="1" applyFill="1" applyBorder="1" applyAlignment="1" applyProtection="1">
      <alignment horizontal="center"/>
      <protection/>
    </xf>
    <xf numFmtId="0" fontId="21" fillId="11" borderId="41" xfId="0" applyFont="1" applyFill="1" applyBorder="1" applyAlignment="1" applyProtection="1">
      <alignment horizontal="left" wrapText="1" indent="3"/>
      <protection/>
    </xf>
    <xf numFmtId="0" fontId="18" fillId="11" borderId="97" xfId="0" applyFont="1" applyFill="1" applyBorder="1" applyAlignment="1" applyProtection="1">
      <alignment horizontal="left" wrapText="1" indent="3"/>
      <protection/>
    </xf>
    <xf numFmtId="0" fontId="21" fillId="11" borderId="41" xfId="0" applyFont="1" applyFill="1" applyBorder="1" applyAlignment="1" applyProtection="1">
      <alignment horizontal="left" wrapText="1" indent="3"/>
      <protection/>
    </xf>
    <xf numFmtId="0" fontId="19" fillId="10" borderId="98" xfId="0" applyFont="1" applyFill="1" applyBorder="1" applyAlignment="1" applyProtection="1">
      <alignment horizontal="center"/>
      <protection/>
    </xf>
    <xf numFmtId="0" fontId="20" fillId="10" borderId="40" xfId="0" applyFont="1" applyFill="1" applyBorder="1" applyAlignment="1" applyProtection="1">
      <alignment horizontal="center"/>
      <protection/>
    </xf>
    <xf numFmtId="0" fontId="18" fillId="11" borderId="41" xfId="0" applyFont="1" applyFill="1" applyBorder="1" applyAlignment="1" applyProtection="1">
      <alignment horizontal="left" wrapText="1" indent="3"/>
      <protection/>
    </xf>
    <xf numFmtId="0" fontId="21" fillId="11" borderId="42" xfId="0" applyFont="1" applyFill="1" applyBorder="1" applyAlignment="1" applyProtection="1">
      <alignment horizontal="left" wrapText="1" indent="3"/>
      <protection/>
    </xf>
    <xf numFmtId="0" fontId="18" fillId="12" borderId="97" xfId="0" applyFont="1" applyFill="1" applyBorder="1" applyAlignment="1" applyProtection="1">
      <alignment horizontal="left" wrapText="1" indent="3"/>
      <protection/>
    </xf>
    <xf numFmtId="0" fontId="21" fillId="12" borderId="41" xfId="0" applyFont="1" applyFill="1" applyBorder="1" applyAlignment="1" applyProtection="1">
      <alignment horizontal="left" wrapText="1" indent="3"/>
      <protection/>
    </xf>
    <xf numFmtId="0" fontId="19" fillId="10" borderId="99" xfId="0" applyFont="1" applyFill="1" applyBorder="1" applyAlignment="1" applyProtection="1">
      <alignment horizontal="center"/>
      <protection/>
    </xf>
    <xf numFmtId="0" fontId="19" fillId="10" borderId="65" xfId="0" applyFont="1" applyFill="1" applyBorder="1" applyAlignment="1" applyProtection="1">
      <alignment horizontal="center"/>
      <protection/>
    </xf>
    <xf numFmtId="0" fontId="19" fillId="10" borderId="76" xfId="0" applyFont="1" applyFill="1" applyBorder="1" applyAlignment="1" applyProtection="1">
      <alignment horizontal="center"/>
      <protection/>
    </xf>
    <xf numFmtId="1" fontId="1" fillId="3" borderId="9" xfId="0" applyNumberFormat="1" applyFont="1" applyFill="1" applyBorder="1" applyAlignment="1" applyProtection="1">
      <alignment horizontal="center"/>
      <protection/>
    </xf>
    <xf numFmtId="1" fontId="1" fillId="3" borderId="10" xfId="0" applyNumberFormat="1" applyFont="1" applyFill="1" applyBorder="1" applyAlignment="1" applyProtection="1">
      <alignment horizontal="center"/>
      <protection/>
    </xf>
    <xf numFmtId="1" fontId="1" fillId="3" borderId="32" xfId="0" applyNumberFormat="1" applyFont="1" applyFill="1" applyBorder="1" applyAlignment="1" applyProtection="1">
      <alignment horizontal="center"/>
      <protection/>
    </xf>
    <xf numFmtId="1" fontId="1" fillId="3" borderId="12" xfId="0" applyNumberFormat="1" applyFont="1" applyFill="1" applyBorder="1" applyAlignment="1" applyProtection="1">
      <alignment horizontal="center"/>
      <protection/>
    </xf>
    <xf numFmtId="1" fontId="1" fillId="3" borderId="0" xfId="0" applyNumberFormat="1" applyFont="1" applyFill="1" applyBorder="1" applyAlignment="1" applyProtection="1">
      <alignment horizontal="center"/>
      <protection/>
    </xf>
    <xf numFmtId="1" fontId="1" fillId="3" borderId="33" xfId="0" applyNumberFormat="1" applyFont="1" applyFill="1" applyBorder="1" applyAlignment="1" applyProtection="1">
      <alignment horizontal="center"/>
      <protection/>
    </xf>
    <xf numFmtId="1" fontId="1" fillId="3" borderId="96" xfId="0" applyNumberFormat="1" applyFont="1" applyFill="1" applyBorder="1" applyAlignment="1" applyProtection="1">
      <alignment horizontal="center"/>
      <protection/>
    </xf>
    <xf numFmtId="1" fontId="1" fillId="3" borderId="100" xfId="0" applyNumberFormat="1" applyFont="1" applyFill="1" applyBorder="1" applyAlignment="1" applyProtection="1">
      <alignment horizontal="center"/>
      <protection/>
    </xf>
    <xf numFmtId="1" fontId="1" fillId="3" borderId="101" xfId="0" applyNumberFormat="1" applyFont="1" applyFill="1" applyBorder="1" applyAlignment="1" applyProtection="1">
      <alignment horizontal="center"/>
      <protection/>
    </xf>
    <xf numFmtId="44" fontId="1" fillId="16" borderId="12" xfId="17" applyFont="1" applyFill="1" applyBorder="1" applyAlignment="1" applyProtection="1">
      <alignment horizontal="center"/>
      <protection/>
    </xf>
    <xf numFmtId="44" fontId="1" fillId="17" borderId="48" xfId="17" applyFont="1" applyFill="1" applyBorder="1" applyAlignment="1" applyProtection="1">
      <alignment horizontal="center"/>
      <protection/>
    </xf>
    <xf numFmtId="44" fontId="1" fillId="16" borderId="9" xfId="17" applyFont="1" applyFill="1" applyBorder="1" applyAlignment="1" applyProtection="1">
      <alignment horizontal="center"/>
      <protection/>
    </xf>
    <xf numFmtId="44" fontId="1" fillId="16" borderId="69" xfId="17" applyFont="1" applyFill="1" applyBorder="1" applyAlignment="1" applyProtection="1">
      <alignment horizontal="center"/>
      <protection/>
    </xf>
    <xf numFmtId="44" fontId="1" fillId="8" borderId="67" xfId="17" applyFont="1" applyFill="1" applyBorder="1" applyAlignment="1" applyProtection="1">
      <alignment horizontal="center"/>
      <protection/>
    </xf>
    <xf numFmtId="0" fontId="19" fillId="10" borderId="102" xfId="0" applyFont="1" applyFill="1" applyBorder="1" applyAlignment="1" applyProtection="1">
      <alignment horizontal="center"/>
      <protection/>
    </xf>
    <xf numFmtId="0" fontId="19" fillId="10" borderId="103" xfId="0" applyFont="1" applyFill="1" applyBorder="1" applyAlignment="1" applyProtection="1">
      <alignment horizontal="center"/>
      <protection/>
    </xf>
    <xf numFmtId="0" fontId="19" fillId="10" borderId="104" xfId="0" applyFont="1" applyFill="1" applyBorder="1" applyAlignment="1" applyProtection="1">
      <alignment horizontal="center"/>
      <protection/>
    </xf>
    <xf numFmtId="0" fontId="0" fillId="21" borderId="105" xfId="0" applyFill="1" applyBorder="1" applyAlignment="1" applyProtection="1">
      <alignment/>
      <protection/>
    </xf>
    <xf numFmtId="0" fontId="1" fillId="0" borderId="106" xfId="0" applyFont="1" applyBorder="1" applyAlignment="1" applyProtection="1">
      <alignment/>
      <protection/>
    </xf>
    <xf numFmtId="0" fontId="1" fillId="0" borderId="7" xfId="0" applyFont="1" applyBorder="1" applyAlignment="1" applyProtection="1">
      <alignment/>
      <protection/>
    </xf>
    <xf numFmtId="0" fontId="1" fillId="0" borderId="7" xfId="0" applyFont="1" applyBorder="1" applyAlignment="1" applyProtection="1">
      <alignment horizontal="center" wrapText="1"/>
      <protection/>
    </xf>
    <xf numFmtId="0" fontId="1" fillId="0" borderId="62" xfId="0" applyFont="1" applyBorder="1" applyAlignment="1" applyProtection="1">
      <alignment/>
      <protection/>
    </xf>
    <xf numFmtId="0" fontId="0" fillId="21" borderId="107" xfId="0" applyFont="1" applyFill="1" applyBorder="1" applyAlignment="1" applyProtection="1">
      <alignment/>
      <protection/>
    </xf>
    <xf numFmtId="0" fontId="0" fillId="0" borderId="8" xfId="0" applyBorder="1" applyAlignment="1" applyProtection="1">
      <alignment/>
      <protection/>
    </xf>
    <xf numFmtId="41" fontId="0" fillId="0" borderId="46" xfId="0" applyNumberFormat="1" applyBorder="1" applyAlignment="1" applyProtection="1">
      <alignment/>
      <protection/>
    </xf>
    <xf numFmtId="0" fontId="0" fillId="0" borderId="38" xfId="0" applyBorder="1" applyAlignment="1" applyProtection="1">
      <alignment/>
      <protection/>
    </xf>
    <xf numFmtId="41" fontId="0" fillId="0" borderId="19" xfId="0" applyNumberFormat="1" applyBorder="1" applyAlignment="1" applyProtection="1">
      <alignment/>
      <protection/>
    </xf>
    <xf numFmtId="0" fontId="0" fillId="21" borderId="107" xfId="0" applyFill="1" applyBorder="1" applyAlignment="1" applyProtection="1">
      <alignment/>
      <protection/>
    </xf>
    <xf numFmtId="0" fontId="0" fillId="21" borderId="108" xfId="0" applyFill="1" applyBorder="1" applyAlignment="1" applyProtection="1">
      <alignment/>
      <protection/>
    </xf>
    <xf numFmtId="0" fontId="0" fillId="0" borderId="106" xfId="0" applyBorder="1" applyAlignment="1" applyProtection="1">
      <alignment/>
      <protection/>
    </xf>
    <xf numFmtId="41" fontId="0" fillId="0" borderId="62" xfId="0" applyNumberFormat="1" applyBorder="1" applyAlignment="1" applyProtection="1">
      <alignment/>
      <protection/>
    </xf>
    <xf numFmtId="0" fontId="4" fillId="13" borderId="109" xfId="0" applyFont="1" applyFill="1" applyBorder="1" applyAlignment="1" applyProtection="1">
      <alignment/>
      <protection/>
    </xf>
    <xf numFmtId="0" fontId="4" fillId="13" borderId="20" xfId="0" applyFont="1" applyFill="1" applyBorder="1" applyAlignment="1" applyProtection="1">
      <alignment/>
      <protection/>
    </xf>
    <xf numFmtId="0" fontId="4" fillId="13" borderId="46" xfId="0" applyFont="1" applyFill="1" applyBorder="1" applyAlignment="1" applyProtection="1">
      <alignment/>
      <protection/>
    </xf>
    <xf numFmtId="0" fontId="18" fillId="22" borderId="54" xfId="0" applyFont="1" applyFill="1" applyBorder="1" applyAlignment="1" applyProtection="1">
      <alignment/>
      <protection/>
    </xf>
    <xf numFmtId="0" fontId="18" fillId="22" borderId="14" xfId="0" applyFont="1" applyFill="1" applyBorder="1" applyAlignment="1" applyProtection="1">
      <alignment/>
      <protection/>
    </xf>
    <xf numFmtId="0" fontId="18" fillId="22" borderId="110" xfId="0" applyFont="1" applyFill="1" applyBorder="1" applyAlignment="1" applyProtection="1">
      <alignment/>
      <protection/>
    </xf>
    <xf numFmtId="0" fontId="11" fillId="18" borderId="0" xfId="21" applyFill="1" applyProtection="1">
      <alignment/>
      <protection/>
    </xf>
    <xf numFmtId="1" fontId="10" fillId="0" borderId="111" xfId="21" applyNumberFormat="1" applyFont="1" applyBorder="1" applyAlignment="1" applyProtection="1">
      <alignment horizontal="center"/>
      <protection/>
    </xf>
    <xf numFmtId="0" fontId="0" fillId="0" borderId="112" xfId="0" applyBorder="1" applyAlignment="1" applyProtection="1">
      <alignment/>
      <protection/>
    </xf>
    <xf numFmtId="0" fontId="0" fillId="0" borderId="113" xfId="0" applyBorder="1" applyAlignment="1" applyProtection="1">
      <alignment/>
      <protection/>
    </xf>
    <xf numFmtId="0" fontId="1" fillId="0" borderId="114" xfId="0" applyFont="1" applyBorder="1" applyAlignment="1" applyProtection="1">
      <alignment/>
      <protection/>
    </xf>
    <xf numFmtId="0" fontId="2" fillId="0" borderId="115" xfId="20" applyBorder="1" applyAlignment="1" applyProtection="1">
      <alignment horizontal="center" wrapText="1"/>
      <protection/>
    </xf>
    <xf numFmtId="0" fontId="0" fillId="0" borderId="7" xfId="0" applyBorder="1" applyAlignment="1" applyProtection="1">
      <alignment horizontal="center" wrapText="1"/>
      <protection/>
    </xf>
    <xf numFmtId="0" fontId="2" fillId="0" borderId="7" xfId="20" applyBorder="1" applyAlignment="1" applyProtection="1">
      <alignment wrapText="1"/>
      <protection/>
    </xf>
    <xf numFmtId="0" fontId="0" fillId="0" borderId="61" xfId="0" applyBorder="1" applyAlignment="1" applyProtection="1">
      <alignment horizontal="center"/>
      <protection/>
    </xf>
    <xf numFmtId="0" fontId="0" fillId="0" borderId="116" xfId="0" applyBorder="1" applyAlignment="1" applyProtection="1">
      <alignment/>
      <protection/>
    </xf>
    <xf numFmtId="0" fontId="0" fillId="0" borderId="20" xfId="0" applyBorder="1" applyAlignment="1" applyProtection="1">
      <alignment/>
      <protection/>
    </xf>
    <xf numFmtId="0" fontId="0" fillId="0" borderId="107" xfId="0" applyBorder="1" applyAlignment="1" applyProtection="1">
      <alignment/>
      <protection/>
    </xf>
    <xf numFmtId="0" fontId="0" fillId="0" borderId="4" xfId="0" applyBorder="1" applyAlignment="1" applyProtection="1">
      <alignment horizontal="center"/>
      <protection/>
    </xf>
    <xf numFmtId="0" fontId="0" fillId="0" borderId="1" xfId="0" applyBorder="1" applyAlignment="1" applyProtection="1">
      <alignment/>
      <protection/>
    </xf>
    <xf numFmtId="0" fontId="0" fillId="0" borderId="117" xfId="0" applyBorder="1" applyAlignment="1" applyProtection="1">
      <alignment/>
      <protection/>
    </xf>
    <xf numFmtId="0" fontId="0" fillId="0" borderId="115" xfId="0" applyBorder="1" applyAlignment="1" applyProtection="1">
      <alignment horizontal="center"/>
      <protection/>
    </xf>
    <xf numFmtId="0" fontId="0" fillId="0" borderId="7" xfId="0" applyBorder="1" applyAlignment="1" applyProtection="1">
      <alignment/>
      <protection/>
    </xf>
    <xf numFmtId="0" fontId="0" fillId="2" borderId="118" xfId="0" applyFill="1" applyBorder="1" applyAlignment="1" applyProtection="1">
      <alignment wrapText="1"/>
      <protection locked="0"/>
    </xf>
    <xf numFmtId="0" fontId="0" fillId="2" borderId="119" xfId="0" applyFill="1" applyBorder="1" applyAlignment="1" applyProtection="1">
      <alignment wrapText="1"/>
      <protection locked="0"/>
    </xf>
    <xf numFmtId="0" fontId="0" fillId="2" borderId="120" xfId="0" applyFill="1" applyBorder="1" applyAlignment="1" applyProtection="1">
      <alignment wrapText="1"/>
      <protection locked="0"/>
    </xf>
    <xf numFmtId="0" fontId="0" fillId="2" borderId="16" xfId="0" applyFill="1" applyBorder="1" applyAlignment="1" applyProtection="1">
      <alignment wrapText="1"/>
      <protection locked="0"/>
    </xf>
    <xf numFmtId="0" fontId="0" fillId="2" borderId="121" xfId="0" applyFill="1" applyBorder="1" applyAlignment="1" applyProtection="1">
      <alignment wrapText="1"/>
      <protection locked="0"/>
    </xf>
    <xf numFmtId="0" fontId="0" fillId="2" borderId="18" xfId="0" applyFill="1" applyBorder="1" applyAlignment="1" applyProtection="1">
      <alignment wrapText="1"/>
      <protection locked="0"/>
    </xf>
    <xf numFmtId="0" fontId="26" fillId="11" borderId="98" xfId="0" applyFont="1" applyFill="1" applyBorder="1" applyAlignment="1" applyProtection="1">
      <alignment horizontal="center"/>
      <protection/>
    </xf>
    <xf numFmtId="0" fontId="26" fillId="11" borderId="40" xfId="0" applyFont="1" applyFill="1" applyBorder="1" applyAlignment="1" applyProtection="1">
      <alignment horizontal="center"/>
      <protection/>
    </xf>
    <xf numFmtId="0" fontId="26" fillId="11" borderId="37" xfId="0" applyFont="1" applyFill="1" applyBorder="1" applyAlignment="1" applyProtection="1">
      <alignment horizontal="center"/>
      <protection/>
    </xf>
    <xf numFmtId="0" fontId="5" fillId="0" borderId="109" xfId="0" applyFont="1" applyBorder="1" applyAlignment="1" applyProtection="1">
      <alignment horizontal="center" wrapText="1"/>
      <protection/>
    </xf>
    <xf numFmtId="0" fontId="1" fillId="0" borderId="59" xfId="0" applyFont="1" applyBorder="1" applyAlignment="1" applyProtection="1">
      <alignment horizontal="center" wrapText="1"/>
      <protection/>
    </xf>
    <xf numFmtId="1" fontId="1" fillId="0" borderId="85" xfId="0" applyNumberFormat="1" applyFont="1" applyBorder="1" applyAlignment="1" applyProtection="1">
      <alignment horizontal="center" wrapText="1"/>
      <protection/>
    </xf>
    <xf numFmtId="0" fontId="1" fillId="0" borderId="122" xfId="0" applyFont="1" applyBorder="1" applyAlignment="1" applyProtection="1">
      <alignment horizontal="center" wrapText="1"/>
      <protection/>
    </xf>
    <xf numFmtId="0" fontId="13" fillId="0" borderId="85" xfId="0" applyFont="1" applyBorder="1" applyAlignment="1" applyProtection="1">
      <alignment horizontal="center" wrapText="1"/>
      <protection/>
    </xf>
    <xf numFmtId="1" fontId="13" fillId="0" borderId="123" xfId="0" applyNumberFormat="1" applyFont="1" applyBorder="1" applyAlignment="1" applyProtection="1">
      <alignment horizontal="center" wrapText="1"/>
      <protection/>
    </xf>
    <xf numFmtId="1" fontId="13" fillId="0" borderId="59" xfId="0" applyNumberFormat="1" applyFont="1" applyBorder="1" applyAlignment="1" applyProtection="1">
      <alignment horizontal="center" wrapText="1"/>
      <protection/>
    </xf>
    <xf numFmtId="1" fontId="13" fillId="0" borderId="85" xfId="0" applyNumberFormat="1" applyFont="1" applyBorder="1" applyAlignment="1" applyProtection="1">
      <alignment horizontal="center" wrapText="1"/>
      <protection/>
    </xf>
    <xf numFmtId="44" fontId="13" fillId="0" borderId="122" xfId="17" applyFont="1" applyBorder="1" applyAlignment="1" applyProtection="1">
      <alignment horizontal="center" wrapText="1"/>
      <protection/>
    </xf>
    <xf numFmtId="44" fontId="13" fillId="0" borderId="59" xfId="17" applyFont="1" applyBorder="1" applyAlignment="1" applyProtection="1">
      <alignment horizontal="center" wrapText="1"/>
      <protection/>
    </xf>
    <xf numFmtId="44" fontId="13" fillId="0" borderId="124" xfId="17" applyFont="1" applyBorder="1" applyAlignment="1" applyProtection="1">
      <alignment horizontal="center" wrapText="1"/>
      <protection/>
    </xf>
    <xf numFmtId="44" fontId="13" fillId="0" borderId="125" xfId="17" applyFont="1" applyBorder="1" applyAlignment="1" applyProtection="1">
      <alignment horizontal="center" wrapText="1"/>
      <protection/>
    </xf>
    <xf numFmtId="0" fontId="1" fillId="0" borderId="106" xfId="0" applyFont="1" applyBorder="1" applyAlignment="1" applyProtection="1">
      <alignment horizontal="center" wrapText="1"/>
      <protection/>
    </xf>
    <xf numFmtId="0" fontId="1" fillId="0" borderId="61" xfId="0" applyFont="1" applyBorder="1" applyAlignment="1" applyProtection="1">
      <alignment horizontal="center" wrapText="1"/>
      <protection/>
    </xf>
    <xf numFmtId="0" fontId="1" fillId="0" borderId="126" xfId="0" applyFont="1" applyBorder="1" applyAlignment="1" applyProtection="1">
      <alignment horizontal="center" wrapText="1"/>
      <protection/>
    </xf>
    <xf numFmtId="0" fontId="1" fillId="0" borderId="127" xfId="0" applyFont="1" applyBorder="1" applyAlignment="1" applyProtection="1">
      <alignment horizontal="center" wrapText="1"/>
      <protection/>
    </xf>
    <xf numFmtId="1" fontId="1" fillId="0" borderId="128" xfId="0" applyNumberFormat="1" applyFont="1" applyBorder="1" applyAlignment="1" applyProtection="1">
      <alignment horizontal="center" wrapText="1"/>
      <protection/>
    </xf>
    <xf numFmtId="0" fontId="9" fillId="0" borderId="128" xfId="0" applyFont="1" applyBorder="1" applyAlignment="1" applyProtection="1">
      <alignment horizontal="center" wrapText="1"/>
      <protection/>
    </xf>
    <xf numFmtId="0" fontId="9" fillId="0" borderId="129" xfId="0" applyFont="1" applyBorder="1" applyAlignment="1" applyProtection="1">
      <alignment horizontal="center" wrapText="1"/>
      <protection/>
    </xf>
    <xf numFmtId="0" fontId="9" fillId="0" borderId="127" xfId="0" applyFont="1" applyBorder="1" applyAlignment="1" applyProtection="1">
      <alignment horizontal="center" wrapText="1"/>
      <protection/>
    </xf>
    <xf numFmtId="0" fontId="0" fillId="0" borderId="126" xfId="0" applyBorder="1" applyAlignment="1" applyProtection="1">
      <alignment horizontal="center" wrapText="1"/>
      <protection/>
    </xf>
    <xf numFmtId="0" fontId="0" fillId="0" borderId="127" xfId="0" applyBorder="1" applyAlignment="1" applyProtection="1">
      <alignment horizontal="center" wrapText="1"/>
      <protection/>
    </xf>
    <xf numFmtId="0" fontId="0" fillId="0" borderId="74" xfId="0" applyBorder="1" applyAlignment="1" applyProtection="1">
      <alignment wrapText="1"/>
      <protection/>
    </xf>
    <xf numFmtId="0" fontId="0" fillId="0" borderId="130" xfId="0" applyBorder="1" applyAlignment="1" applyProtection="1">
      <alignment wrapText="1"/>
      <protection/>
    </xf>
    <xf numFmtId="0" fontId="1" fillId="0" borderId="8" xfId="0" applyFont="1" applyBorder="1" applyAlignment="1" applyProtection="1">
      <alignment/>
      <protection/>
    </xf>
    <xf numFmtId="0" fontId="0" fillId="13" borderId="3" xfId="0" applyFill="1" applyBorder="1" applyAlignment="1" applyProtection="1">
      <alignment horizontal="center"/>
      <protection/>
    </xf>
    <xf numFmtId="0" fontId="0" fillId="13" borderId="6" xfId="0" applyFill="1" applyBorder="1" applyAlignment="1" applyProtection="1">
      <alignment horizontal="center"/>
      <protection/>
    </xf>
    <xf numFmtId="1" fontId="0" fillId="9" borderId="43" xfId="0" applyNumberFormat="1" applyFont="1" applyFill="1" applyBorder="1" applyAlignment="1" applyProtection="1">
      <alignment horizontal="center"/>
      <protection/>
    </xf>
    <xf numFmtId="1" fontId="0" fillId="19" borderId="3" xfId="0" applyNumberFormat="1" applyFont="1" applyFill="1" applyBorder="1" applyAlignment="1" applyProtection="1">
      <alignment horizontal="center"/>
      <protection/>
    </xf>
    <xf numFmtId="166" fontId="1" fillId="6" borderId="31" xfId="0" applyNumberFormat="1" applyFont="1" applyFill="1" applyBorder="1" applyAlignment="1" applyProtection="1">
      <alignment horizontal="center"/>
      <protection/>
    </xf>
    <xf numFmtId="1" fontId="1" fillId="23" borderId="131" xfId="0" applyNumberFormat="1" applyFont="1" applyFill="1" applyBorder="1" applyAlignment="1" applyProtection="1">
      <alignment horizontal="center"/>
      <protection/>
    </xf>
    <xf numFmtId="44" fontId="0" fillId="24" borderId="30" xfId="17" applyFont="1" applyFill="1" applyBorder="1" applyAlignment="1" applyProtection="1">
      <alignment horizontal="left"/>
      <protection/>
    </xf>
    <xf numFmtId="1" fontId="0" fillId="24" borderId="132" xfId="0" applyNumberFormat="1" applyFill="1" applyBorder="1" applyAlignment="1" applyProtection="1">
      <alignment horizontal="center"/>
      <protection/>
    </xf>
    <xf numFmtId="44" fontId="1" fillId="25" borderId="3" xfId="17" applyFont="1" applyFill="1" applyBorder="1" applyAlignment="1" applyProtection="1">
      <alignment horizontal="center"/>
      <protection/>
    </xf>
    <xf numFmtId="44" fontId="0" fillId="24" borderId="30" xfId="17" applyFill="1" applyBorder="1" applyAlignment="1" applyProtection="1">
      <alignment horizontal="center"/>
      <protection/>
    </xf>
    <xf numFmtId="44" fontId="0" fillId="24" borderId="82" xfId="17" applyFill="1" applyBorder="1" applyAlignment="1" applyProtection="1">
      <alignment horizontal="center"/>
      <protection/>
    </xf>
    <xf numFmtId="0" fontId="1" fillId="0" borderId="38" xfId="0" applyFont="1" applyBorder="1" applyAlignment="1" applyProtection="1">
      <alignment/>
      <protection/>
    </xf>
    <xf numFmtId="0" fontId="0" fillId="13" borderId="4" xfId="0" applyFill="1" applyBorder="1" applyAlignment="1" applyProtection="1">
      <alignment horizontal="center"/>
      <protection/>
    </xf>
    <xf numFmtId="1" fontId="0" fillId="9" borderId="15" xfId="0" applyNumberFormat="1" applyFont="1" applyFill="1" applyBorder="1" applyAlignment="1" applyProtection="1">
      <alignment horizontal="center"/>
      <protection/>
    </xf>
    <xf numFmtId="1" fontId="0" fillId="19" borderId="4" xfId="0" applyNumberFormat="1" applyFont="1" applyFill="1" applyBorder="1" applyAlignment="1" applyProtection="1">
      <alignment horizontal="center"/>
      <protection/>
    </xf>
    <xf numFmtId="166" fontId="1" fillId="6" borderId="15" xfId="0" applyNumberFormat="1" applyFont="1" applyFill="1" applyBorder="1" applyAlignment="1" applyProtection="1">
      <alignment horizontal="center"/>
      <protection/>
    </xf>
    <xf numFmtId="1" fontId="1" fillId="7" borderId="4" xfId="0" applyNumberFormat="1" applyFont="1" applyFill="1" applyBorder="1" applyAlignment="1" applyProtection="1">
      <alignment horizontal="center"/>
      <protection/>
    </xf>
    <xf numFmtId="44" fontId="1" fillId="17" borderId="4" xfId="17" applyFont="1" applyFill="1" applyBorder="1" applyAlignment="1" applyProtection="1">
      <alignment horizontal="center"/>
      <protection/>
    </xf>
    <xf numFmtId="44" fontId="0" fillId="16" borderId="47" xfId="17" applyFont="1" applyFill="1" applyBorder="1" applyAlignment="1" applyProtection="1">
      <alignment horizontal="center"/>
      <protection/>
    </xf>
    <xf numFmtId="44" fontId="0" fillId="16" borderId="16" xfId="17" applyFont="1" applyFill="1" applyBorder="1" applyAlignment="1" applyProtection="1">
      <alignment horizontal="center"/>
      <protection/>
    </xf>
    <xf numFmtId="1" fontId="0" fillId="13" borderId="4" xfId="0" applyNumberFormat="1" applyFill="1" applyBorder="1" applyAlignment="1" applyProtection="1">
      <alignment horizontal="center"/>
      <protection/>
    </xf>
    <xf numFmtId="0" fontId="1" fillId="0" borderId="55" xfId="0" applyFont="1" applyBorder="1" applyAlignment="1" applyProtection="1">
      <alignment/>
      <protection/>
    </xf>
    <xf numFmtId="1" fontId="0" fillId="13" borderId="133" xfId="0" applyNumberFormat="1" applyFill="1" applyBorder="1" applyAlignment="1" applyProtection="1">
      <alignment horizontal="center"/>
      <protection/>
    </xf>
    <xf numFmtId="0" fontId="0" fillId="13" borderId="2" xfId="0" applyFill="1" applyBorder="1" applyAlignment="1" applyProtection="1">
      <alignment horizontal="center"/>
      <protection/>
    </xf>
    <xf numFmtId="0" fontId="1" fillId="0" borderId="106" xfId="0" applyFont="1" applyBorder="1" applyAlignment="1" applyProtection="1">
      <alignment wrapText="1"/>
      <protection/>
    </xf>
    <xf numFmtId="1" fontId="0" fillId="13" borderId="115" xfId="0" applyNumberFormat="1" applyFill="1" applyBorder="1" applyAlignment="1" applyProtection="1">
      <alignment horizontal="center"/>
      <protection/>
    </xf>
    <xf numFmtId="0" fontId="0" fillId="13" borderId="7" xfId="0" applyFill="1" applyBorder="1" applyAlignment="1" applyProtection="1">
      <alignment horizontal="center"/>
      <protection/>
    </xf>
    <xf numFmtId="1" fontId="0" fillId="9" borderId="128" xfId="0" applyNumberFormat="1" applyFont="1" applyFill="1" applyBorder="1" applyAlignment="1" applyProtection="1">
      <alignment horizontal="center"/>
      <protection/>
    </xf>
    <xf numFmtId="1" fontId="0" fillId="19" borderId="126" xfId="0" applyNumberFormat="1" applyFont="1" applyFill="1" applyBorder="1" applyAlignment="1" applyProtection="1">
      <alignment horizontal="center"/>
      <protection/>
    </xf>
    <xf numFmtId="166" fontId="1" fillId="6" borderId="128" xfId="0" applyNumberFormat="1" applyFont="1" applyFill="1" applyBorder="1" applyAlignment="1" applyProtection="1">
      <alignment horizontal="center"/>
      <protection/>
    </xf>
    <xf numFmtId="1" fontId="1" fillId="7" borderId="126" xfId="0" applyNumberFormat="1" applyFont="1" applyFill="1" applyBorder="1" applyAlignment="1" applyProtection="1">
      <alignment horizontal="center"/>
      <protection/>
    </xf>
    <xf numFmtId="1" fontId="0" fillId="4" borderId="127" xfId="0" applyNumberFormat="1" applyFill="1" applyBorder="1" applyAlignment="1" applyProtection="1">
      <alignment horizontal="center"/>
      <protection/>
    </xf>
    <xf numFmtId="1" fontId="0" fillId="4" borderId="128" xfId="0" applyNumberFormat="1" applyFill="1" applyBorder="1" applyAlignment="1" applyProtection="1">
      <alignment horizontal="center"/>
      <protection/>
    </xf>
    <xf numFmtId="44" fontId="13" fillId="0" borderId="134" xfId="17" applyFont="1" applyBorder="1" applyAlignment="1" applyProtection="1">
      <alignment horizontal="center" wrapText="1"/>
      <protection/>
    </xf>
    <xf numFmtId="0" fontId="12" fillId="0" borderId="135" xfId="0" applyFont="1" applyBorder="1" applyAlignment="1" applyProtection="1">
      <alignment horizontal="center" wrapText="1"/>
      <protection/>
    </xf>
    <xf numFmtId="0" fontId="0" fillId="0" borderId="136" xfId="0" applyBorder="1" applyAlignment="1" applyProtection="1">
      <alignment horizontal="center" wrapText="1"/>
      <protection/>
    </xf>
    <xf numFmtId="0" fontId="0" fillId="0" borderId="131" xfId="0" applyBorder="1" applyAlignment="1" applyProtection="1">
      <alignment horizontal="center"/>
      <protection/>
    </xf>
    <xf numFmtId="0" fontId="0" fillId="0" borderId="46" xfId="0" applyBorder="1" applyAlignment="1" applyProtection="1">
      <alignment horizontal="center"/>
      <protection/>
    </xf>
    <xf numFmtId="0" fontId="0" fillId="0" borderId="137" xfId="0" applyBorder="1" applyAlignment="1" applyProtection="1">
      <alignment horizontal="center" wrapText="1"/>
      <protection/>
    </xf>
    <xf numFmtId="0" fontId="0" fillId="0" borderId="99" xfId="0" applyBorder="1" applyAlignment="1" applyProtection="1">
      <alignment horizontal="center" wrapText="1"/>
      <protection/>
    </xf>
    <xf numFmtId="0" fontId="0" fillId="0" borderId="75" xfId="0" applyBorder="1" applyAlignment="1" applyProtection="1">
      <alignment horizontal="center" wrapText="1"/>
      <protection/>
    </xf>
    <xf numFmtId="0" fontId="0" fillId="0" borderId="115" xfId="0" applyBorder="1" applyAlignment="1" applyProtection="1">
      <alignment horizontal="center" wrapText="1"/>
      <protection/>
    </xf>
    <xf numFmtId="0" fontId="2" fillId="0" borderId="7" xfId="20" applyBorder="1" applyAlignment="1" applyProtection="1">
      <alignment horizontal="center" wrapText="1"/>
      <protection/>
    </xf>
    <xf numFmtId="0" fontId="0" fillId="26" borderId="7" xfId="0" applyFill="1" applyBorder="1" applyAlignment="1" applyProtection="1">
      <alignment horizontal="center" wrapText="1"/>
      <protection/>
    </xf>
    <xf numFmtId="0" fontId="9" fillId="26" borderId="62" xfId="0" applyFont="1" applyFill="1" applyBorder="1" applyAlignment="1" applyProtection="1">
      <alignment horizontal="center" wrapText="1"/>
      <protection/>
    </xf>
    <xf numFmtId="0" fontId="0" fillId="18" borderId="0" xfId="0" applyFill="1" applyBorder="1" applyAlignment="1" applyProtection="1">
      <alignment horizontal="center" wrapText="1"/>
      <protection/>
    </xf>
    <xf numFmtId="0" fontId="1" fillId="17" borderId="138" xfId="0" applyFont="1" applyFill="1" applyBorder="1" applyAlignment="1" applyProtection="1">
      <alignment horizontal="center" wrapText="1"/>
      <protection/>
    </xf>
    <xf numFmtId="44" fontId="1" fillId="17" borderId="139" xfId="0" applyNumberFormat="1" applyFont="1" applyFill="1" applyBorder="1" applyAlignment="1" applyProtection="1">
      <alignment/>
      <protection/>
    </xf>
    <xf numFmtId="44" fontId="1" fillId="16" borderId="140" xfId="0" applyNumberFormat="1" applyFont="1" applyFill="1" applyBorder="1" applyAlignment="1" applyProtection="1">
      <alignment/>
      <protection/>
    </xf>
    <xf numFmtId="44" fontId="1" fillId="16" borderId="141" xfId="0" applyNumberFormat="1" applyFont="1" applyFill="1" applyBorder="1" applyAlignment="1" applyProtection="1">
      <alignment/>
      <protection/>
    </xf>
    <xf numFmtId="44" fontId="1" fillId="16" borderId="142" xfId="0" applyNumberFormat="1" applyFont="1" applyFill="1" applyBorder="1" applyAlignment="1" applyProtection="1">
      <alignment/>
      <protection/>
    </xf>
    <xf numFmtId="0" fontId="1" fillId="0" borderId="109" xfId="0" applyFont="1" applyBorder="1" applyAlignment="1" applyProtection="1">
      <alignment horizontal="center" wrapText="1"/>
      <protection/>
    </xf>
    <xf numFmtId="0" fontId="1" fillId="0" borderId="43" xfId="0" applyFont="1" applyBorder="1" applyAlignment="1" applyProtection="1">
      <alignment horizontal="center" wrapText="1"/>
      <protection/>
    </xf>
    <xf numFmtId="0" fontId="1" fillId="0" borderId="3" xfId="0" applyFont="1" applyBorder="1" applyAlignment="1" applyProtection="1">
      <alignment horizontal="center" wrapText="1"/>
      <protection/>
    </xf>
    <xf numFmtId="0" fontId="1" fillId="0" borderId="6" xfId="0" applyFont="1" applyBorder="1" applyAlignment="1" applyProtection="1">
      <alignment horizontal="center" wrapText="1"/>
      <protection/>
    </xf>
    <xf numFmtId="0" fontId="0" fillId="0" borderId="15" xfId="0" applyBorder="1" applyAlignment="1" applyProtection="1">
      <alignment horizontal="center"/>
      <protection/>
    </xf>
    <xf numFmtId="0" fontId="0" fillId="0" borderId="55" xfId="0" applyBorder="1" applyAlignment="1" applyProtection="1">
      <alignment/>
      <protection/>
    </xf>
    <xf numFmtId="0" fontId="0" fillId="0" borderId="63" xfId="0" applyBorder="1" applyAlignment="1" applyProtection="1">
      <alignment horizontal="center"/>
      <protection/>
    </xf>
    <xf numFmtId="0" fontId="0" fillId="0" borderId="133" xfId="0" applyBorder="1" applyAlignment="1" applyProtection="1">
      <alignment horizontal="center"/>
      <protection/>
    </xf>
    <xf numFmtId="0" fontId="0" fillId="0" borderId="106" xfId="0" applyBorder="1" applyAlignment="1" applyProtection="1">
      <alignment wrapText="1"/>
      <protection/>
    </xf>
    <xf numFmtId="0" fontId="0" fillId="0" borderId="7" xfId="0" applyBorder="1" applyAlignment="1" applyProtection="1">
      <alignment horizontal="center"/>
      <protection/>
    </xf>
    <xf numFmtId="0" fontId="0" fillId="18" borderId="143" xfId="0" applyFill="1" applyBorder="1" applyAlignment="1" applyProtection="1">
      <alignment/>
      <protection/>
    </xf>
    <xf numFmtId="49" fontId="0" fillId="2" borderId="0" xfId="0" applyNumberFormat="1" applyFill="1" applyBorder="1" applyAlignment="1" applyProtection="1">
      <alignment horizontal="center"/>
      <protection/>
    </xf>
    <xf numFmtId="49" fontId="0" fillId="2" borderId="0" xfId="0" applyNumberFormat="1" applyFill="1" applyBorder="1" applyAlignment="1" applyProtection="1">
      <alignment horizontal="center"/>
      <protection/>
    </xf>
    <xf numFmtId="0" fontId="0" fillId="2" borderId="0" xfId="0" applyFill="1" applyBorder="1" applyAlignment="1" applyProtection="1">
      <alignment horizontal="left" wrapText="1"/>
      <protection/>
    </xf>
    <xf numFmtId="0" fontId="0" fillId="2" borderId="0" xfId="0" applyFill="1" applyBorder="1" applyAlignment="1" applyProtection="1">
      <alignment horizontal="center"/>
      <protection/>
    </xf>
    <xf numFmtId="1" fontId="0" fillId="2" borderId="0" xfId="0" applyNumberFormat="1" applyFill="1" applyBorder="1" applyAlignment="1" applyProtection="1">
      <alignment horizontal="center"/>
      <protection/>
    </xf>
    <xf numFmtId="44" fontId="0" fillId="2" borderId="0" xfId="17" applyFill="1" applyBorder="1" applyAlignment="1" applyProtection="1">
      <alignment/>
      <protection/>
    </xf>
    <xf numFmtId="44" fontId="0" fillId="2" borderId="0" xfId="17" applyFill="1" applyBorder="1" applyAlignment="1" applyProtection="1">
      <alignment/>
      <protection/>
    </xf>
    <xf numFmtId="0" fontId="0" fillId="2" borderId="0" xfId="0" applyFill="1" applyBorder="1" applyAlignment="1" applyProtection="1">
      <alignment horizontal="left" wrapText="1"/>
      <protection/>
    </xf>
    <xf numFmtId="1" fontId="1" fillId="2" borderId="0" xfId="0" applyNumberFormat="1" applyFont="1" applyFill="1" applyBorder="1" applyAlignment="1" applyProtection="1">
      <alignment horizontal="center"/>
      <protection/>
    </xf>
    <xf numFmtId="0" fontId="0" fillId="2" borderId="0" xfId="0" applyFill="1" applyBorder="1" applyAlignment="1" applyProtection="1">
      <alignment/>
      <protection/>
    </xf>
    <xf numFmtId="0" fontId="0" fillId="18" borderId="100" xfId="0" applyFill="1" applyBorder="1" applyAlignment="1" applyProtection="1">
      <alignment/>
      <protection/>
    </xf>
    <xf numFmtId="0" fontId="15" fillId="2" borderId="100" xfId="0" applyFont="1" applyFill="1" applyBorder="1" applyAlignment="1" applyProtection="1">
      <alignment horizontal="center"/>
      <protection/>
    </xf>
    <xf numFmtId="0" fontId="15" fillId="2" borderId="0" xfId="0" applyFont="1" applyFill="1" applyBorder="1" applyAlignment="1" applyProtection="1">
      <alignment horizontal="center"/>
      <protection/>
    </xf>
    <xf numFmtId="0" fontId="1" fillId="0" borderId="143" xfId="0" applyFont="1" applyBorder="1" applyAlignment="1" applyProtection="1">
      <alignment textRotation="90"/>
      <protection/>
    </xf>
    <xf numFmtId="0" fontId="19" fillId="10" borderId="40" xfId="0" applyFont="1" applyFill="1" applyBorder="1" applyAlignment="1" applyProtection="1">
      <alignment horizontal="center"/>
      <protection/>
    </xf>
    <xf numFmtId="0" fontId="19" fillId="10" borderId="37" xfId="0" applyFont="1" applyFill="1" applyBorder="1" applyAlignment="1" applyProtection="1">
      <alignment horizontal="center"/>
      <protection/>
    </xf>
    <xf numFmtId="0" fontId="19" fillId="10" borderId="144" xfId="0" applyFont="1" applyFill="1" applyBorder="1" applyAlignment="1" applyProtection="1">
      <alignment horizontal="center"/>
      <protection/>
    </xf>
    <xf numFmtId="0" fontId="19" fillId="10" borderId="0" xfId="0" applyFont="1" applyFill="1" applyBorder="1" applyAlignment="1" applyProtection="1">
      <alignment horizontal="center"/>
      <protection/>
    </xf>
    <xf numFmtId="0" fontId="19" fillId="10" borderId="33" xfId="0" applyFont="1" applyFill="1" applyBorder="1" applyAlignment="1" applyProtection="1">
      <alignment horizontal="center"/>
      <protection/>
    </xf>
    <xf numFmtId="0" fontId="1" fillId="0" borderId="0" xfId="0" applyFont="1" applyBorder="1" applyAlignment="1" applyProtection="1">
      <alignment textRotation="90"/>
      <protection/>
    </xf>
    <xf numFmtId="0" fontId="1" fillId="0" borderId="8" xfId="0" applyFont="1" applyBorder="1" applyAlignment="1" applyProtection="1">
      <alignment horizontal="center" wrapText="1"/>
      <protection/>
    </xf>
    <xf numFmtId="49" fontId="1" fillId="0" borderId="6" xfId="0" applyNumberFormat="1" applyFont="1" applyBorder="1" applyAlignment="1" applyProtection="1">
      <alignment horizontal="center" wrapText="1"/>
      <protection/>
    </xf>
    <xf numFmtId="1" fontId="1" fillId="0" borderId="6" xfId="0" applyNumberFormat="1" applyFont="1" applyBorder="1" applyAlignment="1" applyProtection="1">
      <alignment horizontal="center" wrapText="1"/>
      <protection/>
    </xf>
    <xf numFmtId="44" fontId="13" fillId="0" borderId="51" xfId="17" applyFont="1" applyBorder="1" applyAlignment="1" applyProtection="1">
      <alignment horizontal="center" wrapText="1"/>
      <protection/>
    </xf>
    <xf numFmtId="0" fontId="0" fillId="0" borderId="30" xfId="0" applyBorder="1" applyAlignment="1" applyProtection="1">
      <alignment horizontal="center" wrapText="1"/>
      <protection/>
    </xf>
    <xf numFmtId="44" fontId="13" fillId="21" borderId="83" xfId="17" applyFont="1" applyFill="1" applyBorder="1" applyAlignment="1" applyProtection="1">
      <alignment horizontal="center" wrapText="1"/>
      <protection/>
    </xf>
    <xf numFmtId="1" fontId="1" fillId="0" borderId="20" xfId="0" applyNumberFormat="1" applyFont="1" applyBorder="1" applyAlignment="1" applyProtection="1">
      <alignment horizontal="center" wrapText="1"/>
      <protection/>
    </xf>
    <xf numFmtId="0" fontId="1" fillId="0" borderId="20" xfId="0" applyFont="1" applyBorder="1" applyAlignment="1" applyProtection="1">
      <alignment horizontal="center" wrapText="1"/>
      <protection/>
    </xf>
    <xf numFmtId="44" fontId="1" fillId="0" borderId="20" xfId="17" applyFont="1" applyBorder="1" applyAlignment="1" applyProtection="1">
      <alignment horizontal="center" wrapText="1"/>
      <protection/>
    </xf>
    <xf numFmtId="1" fontId="1" fillId="0" borderId="20" xfId="0" applyNumberFormat="1" applyFont="1" applyBorder="1" applyAlignment="1" applyProtection="1">
      <alignment horizontal="center" wrapText="1"/>
      <protection/>
    </xf>
    <xf numFmtId="0" fontId="0" fillId="0" borderId="20" xfId="0" applyBorder="1" applyAlignment="1" applyProtection="1">
      <alignment horizontal="center" wrapText="1"/>
      <protection/>
    </xf>
    <xf numFmtId="44" fontId="27" fillId="0" borderId="20" xfId="17" applyFont="1" applyBorder="1" applyAlignment="1" applyProtection="1">
      <alignment horizontal="center" wrapText="1"/>
      <protection/>
    </xf>
    <xf numFmtId="0" fontId="29" fillId="0" borderId="21" xfId="0" applyFont="1" applyBorder="1" applyAlignment="1" applyProtection="1">
      <alignment horizontal="center" wrapText="1"/>
      <protection/>
    </xf>
    <xf numFmtId="0" fontId="1" fillId="0" borderId="109" xfId="0" applyFont="1" applyFill="1" applyBorder="1" applyAlignment="1" applyProtection="1">
      <alignment horizontal="center"/>
      <protection/>
    </xf>
    <xf numFmtId="0" fontId="1" fillId="0" borderId="46" xfId="0" applyFont="1" applyFill="1" applyBorder="1" applyAlignment="1" applyProtection="1">
      <alignment horizontal="center"/>
      <protection/>
    </xf>
    <xf numFmtId="0" fontId="18" fillId="11" borderId="97" xfId="0" applyFont="1" applyFill="1" applyBorder="1" applyAlignment="1" applyProtection="1">
      <alignment horizontal="left" wrapText="1" indent="2"/>
      <protection/>
    </xf>
    <xf numFmtId="0" fontId="21" fillId="11" borderId="41" xfId="0" applyFont="1" applyFill="1" applyBorder="1" applyAlignment="1" applyProtection="1">
      <alignment horizontal="left" wrapText="1" indent="2"/>
      <protection/>
    </xf>
    <xf numFmtId="0" fontId="21" fillId="11" borderId="42" xfId="0" applyFont="1" applyFill="1" applyBorder="1" applyAlignment="1" applyProtection="1">
      <alignment horizontal="left" wrapText="1" indent="2"/>
      <protection/>
    </xf>
    <xf numFmtId="0" fontId="18" fillId="12" borderId="41" xfId="0" applyFont="1" applyFill="1" applyBorder="1" applyAlignment="1" applyProtection="1">
      <alignment horizontal="left" wrapText="1" indent="3"/>
      <protection/>
    </xf>
    <xf numFmtId="0" fontId="18" fillId="11" borderId="71" xfId="0" applyFont="1" applyFill="1" applyBorder="1" applyAlignment="1" applyProtection="1">
      <alignment horizontal="left" wrapText="1" indent="3"/>
      <protection/>
    </xf>
    <xf numFmtId="0" fontId="18" fillId="11" borderId="83" xfId="0" applyFont="1" applyFill="1" applyBorder="1" applyAlignment="1" applyProtection="1">
      <alignment horizontal="left" wrapText="1" indent="3"/>
      <protection/>
    </xf>
    <xf numFmtId="0" fontId="0" fillId="0" borderId="1" xfId="0" applyFill="1" applyBorder="1" applyAlignment="1" applyProtection="1">
      <alignment horizontal="center"/>
      <protection/>
    </xf>
    <xf numFmtId="1" fontId="0" fillId="2" borderId="1" xfId="0" applyNumberFormat="1" applyFill="1" applyBorder="1" applyAlignment="1" applyProtection="1">
      <alignment horizontal="center"/>
      <protection/>
    </xf>
    <xf numFmtId="0" fontId="0" fillId="0" borderId="38" xfId="0" applyBorder="1" applyAlignment="1" applyProtection="1">
      <alignment horizontal="left"/>
      <protection/>
    </xf>
    <xf numFmtId="166" fontId="0" fillId="24" borderId="0" xfId="0" applyNumberFormat="1" applyFill="1" applyAlignment="1" applyProtection="1">
      <alignment horizontal="center"/>
      <protection/>
    </xf>
    <xf numFmtId="1" fontId="0" fillId="24" borderId="0" xfId="0" applyNumberFormat="1" applyFill="1" applyBorder="1" applyAlignment="1" applyProtection="1">
      <alignment horizontal="center"/>
      <protection/>
    </xf>
    <xf numFmtId="166" fontId="0" fillId="24" borderId="0" xfId="0" applyNumberFormat="1" applyFill="1" applyBorder="1" applyAlignment="1" applyProtection="1">
      <alignment horizontal="center"/>
      <protection/>
    </xf>
    <xf numFmtId="1" fontId="0" fillId="24" borderId="0" xfId="0" applyNumberFormat="1" applyFill="1" applyAlignment="1" applyProtection="1">
      <alignment horizontal="center"/>
      <protection/>
    </xf>
    <xf numFmtId="0" fontId="0" fillId="24" borderId="0" xfId="0" applyFill="1" applyAlignment="1" applyProtection="1">
      <alignment horizontal="center"/>
      <protection/>
    </xf>
    <xf numFmtId="1" fontId="0" fillId="2" borderId="2" xfId="0" applyNumberFormat="1" applyFill="1" applyBorder="1" applyAlignment="1" applyProtection="1">
      <alignment horizontal="center"/>
      <protection/>
    </xf>
    <xf numFmtId="0" fontId="0" fillId="0" borderId="6" xfId="0" applyFill="1" applyBorder="1" applyAlignment="1" applyProtection="1">
      <alignment horizontal="center"/>
      <protection/>
    </xf>
    <xf numFmtId="44" fontId="1" fillId="3" borderId="2" xfId="17" applyFont="1" applyFill="1" applyBorder="1" applyAlignment="1" applyProtection="1">
      <alignment horizontal="center"/>
      <protection/>
    </xf>
    <xf numFmtId="0" fontId="0" fillId="0" borderId="145" xfId="0" applyBorder="1" applyAlignment="1" applyProtection="1">
      <alignment horizontal="center"/>
      <protection/>
    </xf>
    <xf numFmtId="0" fontId="0" fillId="0" borderId="146" xfId="0" applyBorder="1" applyAlignment="1" applyProtection="1">
      <alignment horizontal="center"/>
      <protection/>
    </xf>
    <xf numFmtId="0" fontId="1" fillId="13" borderId="58" xfId="0" applyFont="1" applyFill="1" applyBorder="1" applyAlignment="1" applyProtection="1">
      <alignment horizontal="left"/>
      <protection/>
    </xf>
    <xf numFmtId="0" fontId="0" fillId="13" borderId="34" xfId="0" applyFill="1" applyBorder="1" applyAlignment="1" applyProtection="1">
      <alignment/>
      <protection/>
    </xf>
    <xf numFmtId="0" fontId="1" fillId="13" borderId="58" xfId="0" applyFont="1" applyFill="1" applyBorder="1" applyAlignment="1" applyProtection="1">
      <alignment horizontal="left"/>
      <protection/>
    </xf>
    <xf numFmtId="0" fontId="0" fillId="11" borderId="55" xfId="0" applyFill="1" applyBorder="1" applyAlignment="1" applyProtection="1">
      <alignment/>
      <protection/>
    </xf>
    <xf numFmtId="0" fontId="0" fillId="11" borderId="64" xfId="0" applyFill="1" applyBorder="1" applyAlignment="1" applyProtection="1">
      <alignment/>
      <protection/>
    </xf>
    <xf numFmtId="1" fontId="28" fillId="3" borderId="51" xfId="0" applyNumberFormat="1" applyFont="1" applyFill="1" applyBorder="1" applyAlignment="1" applyProtection="1">
      <alignment horizontal="center"/>
      <protection/>
    </xf>
    <xf numFmtId="1" fontId="28" fillId="3" borderId="30" xfId="0" applyNumberFormat="1" applyFont="1" applyFill="1" applyBorder="1" applyAlignment="1" applyProtection="1">
      <alignment horizontal="center"/>
      <protection/>
    </xf>
    <xf numFmtId="1" fontId="28" fillId="3" borderId="83" xfId="0" applyNumberFormat="1" applyFont="1" applyFill="1" applyBorder="1" applyAlignment="1" applyProtection="1">
      <alignment horizontal="center"/>
      <protection/>
    </xf>
    <xf numFmtId="44" fontId="21" fillId="12" borderId="41" xfId="17" applyFont="1" applyFill="1" applyBorder="1" applyAlignment="1" applyProtection="1">
      <alignment horizontal="center"/>
      <protection/>
    </xf>
    <xf numFmtId="44" fontId="21" fillId="11" borderId="71" xfId="17" applyFont="1" applyFill="1" applyBorder="1" applyAlignment="1" applyProtection="1">
      <alignment horizontal="center"/>
      <protection/>
    </xf>
    <xf numFmtId="44" fontId="21" fillId="11" borderId="83" xfId="17" applyFont="1" applyFill="1" applyBorder="1" applyAlignment="1" applyProtection="1">
      <alignment horizontal="center"/>
      <protection/>
    </xf>
    <xf numFmtId="0" fontId="21" fillId="11" borderId="30" xfId="0" applyFont="1" applyFill="1" applyBorder="1" applyAlignment="1" applyProtection="1">
      <alignment horizontal="left" wrapText="1" indent="3"/>
      <protection/>
    </xf>
    <xf numFmtId="166" fontId="21" fillId="11" borderId="100" xfId="0" applyNumberFormat="1" applyFont="1" applyFill="1" applyBorder="1" applyAlignment="1" applyProtection="1">
      <alignment horizontal="center"/>
      <protection/>
    </xf>
    <xf numFmtId="0" fontId="21" fillId="11" borderId="100" xfId="0" applyFont="1" applyFill="1" applyBorder="1" applyAlignment="1" applyProtection="1">
      <alignment horizontal="center"/>
      <protection/>
    </xf>
    <xf numFmtId="1" fontId="21" fillId="11" borderId="100" xfId="0" applyNumberFormat="1" applyFont="1" applyFill="1" applyBorder="1" applyAlignment="1" applyProtection="1">
      <alignment horizontal="center"/>
      <protection/>
    </xf>
    <xf numFmtId="0" fontId="21" fillId="11" borderId="100" xfId="0" applyFont="1" applyFill="1" applyBorder="1" applyAlignment="1" applyProtection="1">
      <alignment/>
      <protection/>
    </xf>
    <xf numFmtId="44" fontId="0" fillId="2" borderId="1" xfId="17" applyFill="1" applyBorder="1" applyAlignment="1" applyProtection="1">
      <alignment horizontal="center"/>
      <protection/>
    </xf>
    <xf numFmtId="0" fontId="0" fillId="0" borderId="10" xfId="0" applyBorder="1" applyAlignment="1" applyProtection="1">
      <alignment horizontal="center"/>
      <protection/>
    </xf>
    <xf numFmtId="1" fontId="28" fillId="3" borderId="9" xfId="0" applyNumberFormat="1" applyFont="1" applyFill="1" applyBorder="1" applyAlignment="1" applyProtection="1">
      <alignment horizontal="center"/>
      <protection/>
    </xf>
    <xf numFmtId="1" fontId="28" fillId="3" borderId="10" xfId="0" applyNumberFormat="1" applyFont="1" applyFill="1" applyBorder="1" applyAlignment="1" applyProtection="1">
      <alignment horizontal="center"/>
      <protection/>
    </xf>
    <xf numFmtId="1" fontId="30" fillId="18" borderId="91" xfId="0" applyNumberFormat="1" applyFont="1" applyFill="1" applyBorder="1" applyAlignment="1" applyProtection="1">
      <alignment horizontal="center"/>
      <protection/>
    </xf>
    <xf numFmtId="1" fontId="30" fillId="18" borderId="143" xfId="0" applyNumberFormat="1" applyFont="1" applyFill="1" applyBorder="1" applyAlignment="1" applyProtection="1">
      <alignment horizontal="center"/>
      <protection/>
    </xf>
    <xf numFmtId="0" fontId="0" fillId="0" borderId="0" xfId="0" applyBorder="1" applyAlignment="1" applyProtection="1">
      <alignment horizontal="center"/>
      <protection/>
    </xf>
    <xf numFmtId="166" fontId="0" fillId="3" borderId="0" xfId="0" applyNumberFormat="1" applyFill="1" applyBorder="1" applyAlignment="1" applyProtection="1">
      <alignment horizontal="center"/>
      <protection/>
    </xf>
    <xf numFmtId="1" fontId="0" fillId="18" borderId="0" xfId="0" applyNumberFormat="1" applyFill="1" applyAlignment="1" applyProtection="1">
      <alignment horizontal="center"/>
      <protection/>
    </xf>
    <xf numFmtId="0" fontId="0" fillId="18" borderId="0" xfId="0" applyFill="1" applyAlignment="1" applyProtection="1">
      <alignment horizontal="center"/>
      <protection/>
    </xf>
    <xf numFmtId="0" fontId="0" fillId="0" borderId="14" xfId="0" applyFill="1" applyBorder="1" applyAlignment="1" applyProtection="1">
      <alignment horizontal="center"/>
      <protection/>
    </xf>
    <xf numFmtId="0" fontId="0" fillId="0" borderId="54" xfId="0" applyBorder="1" applyAlignment="1" applyProtection="1">
      <alignment horizontal="left"/>
      <protection/>
    </xf>
    <xf numFmtId="0" fontId="0" fillId="0" borderId="70" xfId="0" applyBorder="1" applyAlignment="1" applyProtection="1">
      <alignment horizontal="center"/>
      <protection/>
    </xf>
    <xf numFmtId="0" fontId="0" fillId="0" borderId="0" xfId="0" applyAlignment="1" applyProtection="1">
      <alignment textRotation="90"/>
      <protection/>
    </xf>
    <xf numFmtId="49" fontId="0" fillId="18" borderId="0" xfId="0" applyNumberFormat="1" applyFill="1" applyBorder="1" applyAlignment="1" applyProtection="1">
      <alignment horizontal="center"/>
      <protection/>
    </xf>
    <xf numFmtId="166" fontId="0" fillId="3" borderId="100" xfId="0" applyNumberFormat="1" applyFill="1" applyBorder="1" applyAlignment="1" applyProtection="1">
      <alignment horizontal="center"/>
      <protection/>
    </xf>
    <xf numFmtId="1" fontId="0" fillId="3" borderId="101" xfId="0" applyNumberFormat="1" applyFill="1" applyBorder="1" applyAlignment="1" applyProtection="1">
      <alignment horizontal="center"/>
      <protection/>
    </xf>
    <xf numFmtId="0" fontId="1" fillId="13" borderId="44" xfId="0" applyFont="1" applyFill="1" applyBorder="1" applyAlignment="1" applyProtection="1">
      <alignment horizontal="left"/>
      <protection/>
    </xf>
    <xf numFmtId="0" fontId="0" fillId="3" borderId="68" xfId="0" applyFill="1" applyBorder="1" applyAlignment="1" applyProtection="1">
      <alignment horizontal="center"/>
      <protection/>
    </xf>
    <xf numFmtId="0" fontId="0" fillId="0" borderId="147" xfId="0" applyBorder="1" applyAlignment="1" applyProtection="1">
      <alignment horizontal="center"/>
      <protection/>
    </xf>
    <xf numFmtId="0" fontId="1" fillId="18" borderId="0" xfId="0" applyFont="1" applyFill="1" applyBorder="1" applyAlignment="1" applyProtection="1">
      <alignment textRotation="90"/>
      <protection/>
    </xf>
    <xf numFmtId="0" fontId="0" fillId="18" borderId="0" xfId="0" applyFill="1" applyBorder="1" applyAlignment="1" applyProtection="1">
      <alignment horizontal="left"/>
      <protection/>
    </xf>
    <xf numFmtId="0" fontId="1" fillId="0" borderId="33" xfId="0" applyFont="1" applyBorder="1" applyAlignment="1" applyProtection="1">
      <alignment textRotation="90"/>
      <protection/>
    </xf>
    <xf numFmtId="0" fontId="21" fillId="10" borderId="40" xfId="0" applyFont="1" applyFill="1" applyBorder="1" applyAlignment="1" applyProtection="1">
      <alignment horizontal="center"/>
      <protection/>
    </xf>
    <xf numFmtId="0" fontId="19" fillId="10" borderId="40" xfId="0" applyFont="1" applyFill="1" applyBorder="1" applyAlignment="1" applyProtection="1">
      <alignment horizontal="center" wrapText="1"/>
      <protection/>
    </xf>
    <xf numFmtId="0" fontId="19" fillId="10" borderId="40" xfId="0" applyFont="1" applyFill="1" applyBorder="1" applyAlignment="1" applyProtection="1">
      <alignment horizontal="center"/>
      <protection/>
    </xf>
    <xf numFmtId="0" fontId="19" fillId="10" borderId="91" xfId="0" applyFont="1" applyFill="1" applyBorder="1" applyAlignment="1" applyProtection="1">
      <alignment horizontal="center"/>
      <protection/>
    </xf>
    <xf numFmtId="0" fontId="21" fillId="10" borderId="143" xfId="0" applyFont="1" applyFill="1" applyBorder="1" applyAlignment="1" applyProtection="1">
      <alignment/>
      <protection/>
    </xf>
    <xf numFmtId="0" fontId="19" fillId="10" borderId="143" xfId="0" applyFont="1" applyFill="1" applyBorder="1" applyAlignment="1" applyProtection="1">
      <alignment horizontal="center" wrapText="1"/>
      <protection/>
    </xf>
    <xf numFmtId="0" fontId="19" fillId="10" borderId="143" xfId="0" applyFont="1" applyFill="1" applyBorder="1" applyAlignment="1" applyProtection="1">
      <alignment horizontal="center"/>
      <protection/>
    </xf>
    <xf numFmtId="44" fontId="19" fillId="10" borderId="143" xfId="17" applyFont="1" applyFill="1" applyBorder="1" applyAlignment="1" applyProtection="1">
      <alignment horizontal="left"/>
      <protection/>
    </xf>
    <xf numFmtId="44" fontId="19" fillId="10" borderId="143" xfId="17" applyFont="1" applyFill="1" applyBorder="1" applyAlignment="1" applyProtection="1">
      <alignment horizontal="center"/>
      <protection/>
    </xf>
    <xf numFmtId="44" fontId="19" fillId="10" borderId="66" xfId="17" applyFont="1" applyFill="1" applyBorder="1" applyAlignment="1" applyProtection="1">
      <alignment horizontal="center"/>
      <protection/>
    </xf>
    <xf numFmtId="44" fontId="19" fillId="10" borderId="148" xfId="17" applyFont="1" applyFill="1" applyBorder="1" applyAlignment="1" applyProtection="1">
      <alignment horizontal="center"/>
      <protection/>
    </xf>
    <xf numFmtId="1" fontId="1" fillId="0" borderId="31" xfId="0" applyNumberFormat="1" applyFont="1" applyBorder="1" applyAlignment="1" applyProtection="1">
      <alignment horizontal="center" wrapText="1"/>
      <protection/>
    </xf>
    <xf numFmtId="1" fontId="1" fillId="0" borderId="43" xfId="0" applyNumberFormat="1" applyFont="1" applyBorder="1" applyAlignment="1" applyProtection="1">
      <alignment horizontal="center" wrapText="1"/>
      <protection/>
    </xf>
    <xf numFmtId="44" fontId="13" fillId="0" borderId="20" xfId="17" applyFont="1" applyBorder="1" applyAlignment="1" applyProtection="1">
      <alignment horizontal="center" wrapText="1"/>
      <protection/>
    </xf>
    <xf numFmtId="44" fontId="13" fillId="0" borderId="21" xfId="17" applyFont="1" applyBorder="1" applyAlignment="1" applyProtection="1">
      <alignment horizontal="center" wrapText="1"/>
      <protection/>
    </xf>
    <xf numFmtId="44" fontId="13" fillId="0" borderId="24" xfId="17" applyFont="1" applyBorder="1" applyAlignment="1" applyProtection="1">
      <alignment horizontal="center" wrapText="1"/>
      <protection/>
    </xf>
    <xf numFmtId="0" fontId="18" fillId="11" borderId="41" xfId="0" applyFont="1" applyFill="1" applyBorder="1" applyAlignment="1" applyProtection="1">
      <alignment horizontal="left" wrapText="1" indent="2"/>
      <protection/>
    </xf>
    <xf numFmtId="1" fontId="21" fillId="11" borderId="41" xfId="0" applyNumberFormat="1" applyFont="1" applyFill="1" applyBorder="1" applyAlignment="1" applyProtection="1">
      <alignment horizontal="left"/>
      <protection/>
    </xf>
    <xf numFmtId="0" fontId="21" fillId="11" borderId="41" xfId="0" applyFont="1" applyFill="1" applyBorder="1" applyAlignment="1" applyProtection="1">
      <alignment horizontal="left" indent="5"/>
      <protection/>
    </xf>
    <xf numFmtId="0" fontId="21" fillId="11" borderId="149" xfId="0" applyFont="1" applyFill="1" applyBorder="1" applyAlignment="1" applyProtection="1">
      <alignment horizontal="left" indent="5"/>
      <protection/>
    </xf>
    <xf numFmtId="0" fontId="21" fillId="12" borderId="149" xfId="0" applyFont="1" applyFill="1" applyBorder="1" applyAlignment="1" applyProtection="1">
      <alignment horizontal="center"/>
      <protection/>
    </xf>
    <xf numFmtId="44" fontId="21" fillId="12" borderId="16" xfId="17" applyFont="1" applyFill="1" applyBorder="1" applyAlignment="1" applyProtection="1">
      <alignment horizontal="center"/>
      <protection/>
    </xf>
    <xf numFmtId="0" fontId="18" fillId="12" borderId="150" xfId="0" applyFont="1" applyFill="1" applyBorder="1" applyAlignment="1" applyProtection="1">
      <alignment horizontal="left" wrapText="1" indent="3"/>
      <protection/>
    </xf>
    <xf numFmtId="0" fontId="0" fillId="13" borderId="38" xfId="0" applyFill="1" applyBorder="1" applyAlignment="1" applyProtection="1">
      <alignment horizontal="left"/>
      <protection/>
    </xf>
    <xf numFmtId="1" fontId="21" fillId="11" borderId="41" xfId="0" applyNumberFormat="1" applyFont="1" applyFill="1" applyBorder="1" applyAlignment="1" applyProtection="1">
      <alignment horizontal="left" indent="3"/>
      <protection/>
    </xf>
    <xf numFmtId="0" fontId="21" fillId="11" borderId="149" xfId="0" applyFont="1" applyFill="1" applyBorder="1" applyAlignment="1" applyProtection="1">
      <alignment horizontal="left" wrapText="1" indent="3"/>
      <protection/>
    </xf>
    <xf numFmtId="166" fontId="21" fillId="12" borderId="30" xfId="0" applyNumberFormat="1" applyFont="1" applyFill="1" applyBorder="1" applyAlignment="1" applyProtection="1">
      <alignment horizontal="center"/>
      <protection/>
    </xf>
    <xf numFmtId="1" fontId="21" fillId="12" borderId="30" xfId="0" applyNumberFormat="1" applyFont="1" applyFill="1" applyBorder="1" applyAlignment="1" applyProtection="1">
      <alignment horizontal="center"/>
      <protection/>
    </xf>
    <xf numFmtId="0" fontId="21" fillId="12" borderId="30" xfId="0" applyFont="1" applyFill="1" applyBorder="1" applyAlignment="1" applyProtection="1">
      <alignment horizontal="center"/>
      <protection/>
    </xf>
    <xf numFmtId="1" fontId="21" fillId="12" borderId="83" xfId="0" applyNumberFormat="1" applyFont="1" applyFill="1" applyBorder="1" applyAlignment="1" applyProtection="1">
      <alignment horizontal="center"/>
      <protection/>
    </xf>
    <xf numFmtId="44" fontId="21" fillId="12" borderId="88" xfId="17" applyFont="1" applyFill="1" applyBorder="1" applyAlignment="1" applyProtection="1">
      <alignment horizontal="center"/>
      <protection/>
    </xf>
    <xf numFmtId="44" fontId="21" fillId="12" borderId="92" xfId="17" applyFont="1" applyFill="1" applyBorder="1" applyAlignment="1" applyProtection="1">
      <alignment horizontal="center"/>
      <protection/>
    </xf>
    <xf numFmtId="0" fontId="0" fillId="0" borderId="2" xfId="0" applyFill="1" applyBorder="1" applyAlignment="1" applyProtection="1">
      <alignment horizontal="center"/>
      <protection/>
    </xf>
    <xf numFmtId="0" fontId="0" fillId="0" borderId="55" xfId="0" applyBorder="1" applyAlignment="1" applyProtection="1">
      <alignment horizontal="left"/>
      <protection/>
    </xf>
    <xf numFmtId="44" fontId="0" fillId="2" borderId="2" xfId="17" applyFill="1" applyBorder="1" applyAlignment="1" applyProtection="1">
      <alignment horizontal="center"/>
      <protection/>
    </xf>
    <xf numFmtId="1" fontId="1" fillId="3" borderId="53" xfId="0" applyNumberFormat="1" applyFont="1" applyFill="1" applyBorder="1" applyAlignment="1" applyProtection="1">
      <alignment horizontal="center"/>
      <protection/>
    </xf>
    <xf numFmtId="166" fontId="0" fillId="3" borderId="151" xfId="0" applyNumberFormat="1" applyFill="1" applyBorder="1" applyAlignment="1" applyProtection="1">
      <alignment horizontal="center"/>
      <protection/>
    </xf>
    <xf numFmtId="1" fontId="0" fillId="3" borderId="151" xfId="0" applyNumberFormat="1" applyFill="1" applyBorder="1" applyAlignment="1" applyProtection="1">
      <alignment horizontal="center"/>
      <protection/>
    </xf>
    <xf numFmtId="0" fontId="0" fillId="3" borderId="151" xfId="0" applyFill="1" applyBorder="1" applyAlignment="1" applyProtection="1">
      <alignment horizontal="center"/>
      <protection/>
    </xf>
    <xf numFmtId="1" fontId="0" fillId="3" borderId="152" xfId="0" applyNumberFormat="1" applyFill="1" applyBorder="1" applyAlignment="1" applyProtection="1">
      <alignment horizontal="center"/>
      <protection/>
    </xf>
    <xf numFmtId="0" fontId="0" fillId="0" borderId="41" xfId="0" applyBorder="1" applyAlignment="1" applyProtection="1">
      <alignment horizontal="left" wrapText="1" indent="2"/>
      <protection/>
    </xf>
    <xf numFmtId="0" fontId="18" fillId="11" borderId="41" xfId="0" applyFont="1" applyFill="1" applyBorder="1" applyAlignment="1" applyProtection="1">
      <alignment horizontal="left" indent="5"/>
      <protection/>
    </xf>
    <xf numFmtId="0" fontId="18" fillId="11" borderId="149" xfId="0" applyFont="1" applyFill="1" applyBorder="1" applyAlignment="1" applyProtection="1">
      <alignment horizontal="left" indent="5"/>
      <protection/>
    </xf>
    <xf numFmtId="0" fontId="0" fillId="0" borderId="41" xfId="0" applyBorder="1" applyAlignment="1" applyProtection="1">
      <alignment/>
      <protection/>
    </xf>
    <xf numFmtId="0" fontId="18" fillId="12" borderId="149" xfId="0" applyFont="1" applyFill="1" applyBorder="1" applyAlignment="1" applyProtection="1">
      <alignment horizontal="center"/>
      <protection/>
    </xf>
    <xf numFmtId="44" fontId="18" fillId="12" borderId="41" xfId="17" applyFont="1" applyFill="1" applyBorder="1" applyAlignment="1" applyProtection="1">
      <alignment horizontal="center"/>
      <protection/>
    </xf>
    <xf numFmtId="44" fontId="18" fillId="12" borderId="88" xfId="17" applyFont="1" applyFill="1" applyBorder="1" applyAlignment="1" applyProtection="1">
      <alignment horizontal="center"/>
      <protection/>
    </xf>
    <xf numFmtId="44" fontId="18" fillId="12" borderId="150" xfId="17" applyFont="1" applyFill="1" applyBorder="1" applyAlignment="1" applyProtection="1">
      <alignment horizontal="center"/>
      <protection/>
    </xf>
    <xf numFmtId="0" fontId="0" fillId="2" borderId="94" xfId="0" applyFill="1" applyBorder="1" applyAlignment="1" applyProtection="1">
      <alignment/>
      <protection/>
    </xf>
    <xf numFmtId="44" fontId="18" fillId="12" borderId="153" xfId="17" applyFont="1" applyFill="1" applyBorder="1" applyAlignment="1" applyProtection="1">
      <alignment horizontal="center"/>
      <protection/>
    </xf>
    <xf numFmtId="0" fontId="18" fillId="12" borderId="41" xfId="0" applyFont="1" applyFill="1" applyBorder="1" applyAlignment="1" applyProtection="1">
      <alignment horizontal="center"/>
      <protection/>
    </xf>
    <xf numFmtId="44" fontId="18" fillId="12" borderId="16" xfId="17" applyFont="1" applyFill="1" applyBorder="1" applyAlignment="1" applyProtection="1">
      <alignment horizontal="center"/>
      <protection/>
    </xf>
    <xf numFmtId="0" fontId="18" fillId="12" borderId="97" xfId="0" applyFont="1" applyFill="1" applyBorder="1" applyAlignment="1" applyProtection="1">
      <alignment horizontal="left" indent="5"/>
      <protection/>
    </xf>
    <xf numFmtId="0" fontId="21" fillId="12" borderId="41" xfId="0" applyFont="1" applyFill="1" applyBorder="1" applyAlignment="1" applyProtection="1">
      <alignment horizontal="left" indent="5"/>
      <protection/>
    </xf>
    <xf numFmtId="0" fontId="0" fillId="0" borderId="3" xfId="0" applyFill="1" applyBorder="1" applyAlignment="1" applyProtection="1">
      <alignment horizontal="center"/>
      <protection/>
    </xf>
    <xf numFmtId="0" fontId="0" fillId="0" borderId="8" xfId="0" applyBorder="1" applyAlignment="1" applyProtection="1">
      <alignment horizontal="left"/>
      <protection/>
    </xf>
    <xf numFmtId="0" fontId="0" fillId="0" borderId="4" xfId="0" applyFill="1" applyBorder="1" applyAlignment="1" applyProtection="1">
      <alignment horizontal="center"/>
      <protection/>
    </xf>
    <xf numFmtId="0" fontId="0" fillId="0" borderId="5" xfId="0" applyFill="1" applyBorder="1" applyAlignment="1" applyProtection="1">
      <alignment horizontal="center"/>
      <protection/>
    </xf>
    <xf numFmtId="0" fontId="0" fillId="0" borderId="56" xfId="0" applyBorder="1" applyAlignment="1" applyProtection="1">
      <alignment horizontal="left"/>
      <protection/>
    </xf>
    <xf numFmtId="0" fontId="0" fillId="0" borderId="5" xfId="0" applyBorder="1" applyAlignment="1" applyProtection="1">
      <alignment horizontal="center"/>
      <protection/>
    </xf>
    <xf numFmtId="0" fontId="1" fillId="13" borderId="34" xfId="0" applyFont="1" applyFill="1" applyBorder="1" applyAlignment="1" applyProtection="1">
      <alignment horizontal="center"/>
      <protection/>
    </xf>
    <xf numFmtId="0" fontId="18" fillId="11" borderId="149" xfId="0" applyFont="1" applyFill="1" applyBorder="1" applyAlignment="1" applyProtection="1">
      <alignment horizontal="left" wrapText="1" indent="2"/>
      <protection/>
    </xf>
    <xf numFmtId="166" fontId="21" fillId="12" borderId="154" xfId="0" applyNumberFormat="1" applyFont="1" applyFill="1" applyBorder="1" applyAlignment="1" applyProtection="1">
      <alignment horizontal="center"/>
      <protection/>
    </xf>
    <xf numFmtId="1" fontId="21" fillId="12" borderId="154" xfId="0" applyNumberFormat="1" applyFont="1" applyFill="1" applyBorder="1" applyAlignment="1" applyProtection="1">
      <alignment horizontal="center"/>
      <protection/>
    </xf>
    <xf numFmtId="0" fontId="21" fillId="12" borderId="154" xfId="0" applyFont="1" applyFill="1" applyBorder="1" applyAlignment="1" applyProtection="1">
      <alignment horizontal="center"/>
      <protection/>
    </xf>
    <xf numFmtId="1" fontId="21" fillId="12" borderId="155" xfId="0" applyNumberFormat="1" applyFont="1" applyFill="1" applyBorder="1" applyAlignment="1" applyProtection="1">
      <alignment horizontal="center"/>
      <protection/>
    </xf>
    <xf numFmtId="166" fontId="0" fillId="3" borderId="10" xfId="0" applyNumberFormat="1" applyFill="1" applyBorder="1" applyAlignment="1" applyProtection="1">
      <alignment horizontal="center"/>
      <protection/>
    </xf>
    <xf numFmtId="0" fontId="0" fillId="0" borderId="106" xfId="0" applyBorder="1" applyAlignment="1" applyProtection="1">
      <alignment horizontal="left"/>
      <protection/>
    </xf>
    <xf numFmtId="1" fontId="0" fillId="8" borderId="7" xfId="0" applyNumberFormat="1" applyFill="1" applyBorder="1" applyAlignment="1" applyProtection="1">
      <alignment horizontal="center"/>
      <protection/>
    </xf>
    <xf numFmtId="0" fontId="0" fillId="2" borderId="95" xfId="0" applyFill="1" applyBorder="1" applyAlignment="1" applyProtection="1">
      <alignment/>
      <protection/>
    </xf>
    <xf numFmtId="0" fontId="18" fillId="14" borderId="45" xfId="0" applyFont="1" applyFill="1" applyBorder="1" applyAlignment="1" applyProtection="1">
      <alignment horizontal="center" wrapText="1"/>
      <protection/>
    </xf>
    <xf numFmtId="0" fontId="21" fillId="14" borderId="156" xfId="0" applyFont="1" applyFill="1" applyBorder="1" applyAlignment="1" applyProtection="1">
      <alignment horizontal="center" wrapText="1"/>
      <protection/>
    </xf>
    <xf numFmtId="0" fontId="18" fillId="14" borderId="157" xfId="0" applyFont="1" applyFill="1" applyBorder="1" applyAlignment="1" applyProtection="1">
      <alignment horizontal="center"/>
      <protection/>
    </xf>
    <xf numFmtId="0" fontId="18" fillId="14" borderId="6" xfId="0" applyFont="1" applyFill="1" applyBorder="1" applyAlignment="1" applyProtection="1">
      <alignment horizontal="center" wrapText="1"/>
      <protection/>
    </xf>
    <xf numFmtId="1" fontId="18" fillId="14" borderId="158" xfId="0" applyNumberFormat="1" applyFont="1" applyFill="1" applyBorder="1" applyAlignment="1" applyProtection="1">
      <alignment horizontal="center" wrapText="1"/>
      <protection/>
    </xf>
    <xf numFmtId="1" fontId="18" fillId="14" borderId="159" xfId="0" applyNumberFormat="1" applyFont="1" applyFill="1" applyBorder="1" applyAlignment="1" applyProtection="1">
      <alignment horizontal="center" wrapText="1"/>
      <protection/>
    </xf>
    <xf numFmtId="44" fontId="23" fillId="14" borderId="158" xfId="17" applyFont="1" applyFill="1" applyBorder="1" applyAlignment="1" applyProtection="1">
      <alignment horizontal="center" wrapText="1"/>
      <protection/>
    </xf>
    <xf numFmtId="44" fontId="23" fillId="14" borderId="69" xfId="17" applyFont="1" applyFill="1" applyBorder="1" applyAlignment="1" applyProtection="1">
      <alignment horizontal="center" wrapText="1"/>
      <protection/>
    </xf>
    <xf numFmtId="44" fontId="23" fillId="14" borderId="160" xfId="17" applyFont="1" applyFill="1" applyBorder="1" applyAlignment="1" applyProtection="1">
      <alignment horizontal="center" wrapText="1"/>
      <protection/>
    </xf>
    <xf numFmtId="0" fontId="1" fillId="13" borderId="44" xfId="0" applyFont="1" applyFill="1" applyBorder="1" applyAlignment="1" applyProtection="1">
      <alignment horizontal="left" wrapText="1"/>
      <protection/>
    </xf>
    <xf numFmtId="0" fontId="0" fillId="13" borderId="161" xfId="0" applyFill="1" applyBorder="1" applyAlignment="1" applyProtection="1">
      <alignment horizontal="left" wrapText="1"/>
      <protection/>
    </xf>
    <xf numFmtId="0" fontId="1" fillId="13" borderId="23" xfId="0" applyFont="1" applyFill="1" applyBorder="1" applyAlignment="1" applyProtection="1">
      <alignment horizontal="center"/>
      <protection/>
    </xf>
    <xf numFmtId="0" fontId="19" fillId="10" borderId="162" xfId="0" applyFont="1" applyFill="1" applyBorder="1" applyAlignment="1" applyProtection="1">
      <alignment horizontal="center"/>
      <protection/>
    </xf>
    <xf numFmtId="0" fontId="21" fillId="10" borderId="163" xfId="0" applyFont="1" applyFill="1" applyBorder="1" applyAlignment="1" applyProtection="1">
      <alignment horizontal="center"/>
      <protection/>
    </xf>
    <xf numFmtId="0" fontId="21" fillId="10" borderId="164" xfId="0" applyFont="1" applyFill="1" applyBorder="1" applyAlignment="1" applyProtection="1">
      <alignment horizontal="center"/>
      <protection/>
    </xf>
    <xf numFmtId="0" fontId="19" fillId="27" borderId="98" xfId="0" applyFont="1" applyFill="1" applyBorder="1" applyAlignment="1" applyProtection="1">
      <alignment horizontal="center"/>
      <protection/>
    </xf>
    <xf numFmtId="0" fontId="21" fillId="27" borderId="40" xfId="0" applyFont="1" applyFill="1" applyBorder="1" applyAlignment="1" applyProtection="1">
      <alignment/>
      <protection/>
    </xf>
    <xf numFmtId="0" fontId="19" fillId="27" borderId="40" xfId="0" applyFont="1" applyFill="1" applyBorder="1" applyAlignment="1" applyProtection="1">
      <alignment horizontal="center" wrapText="1"/>
      <protection/>
    </xf>
    <xf numFmtId="0" fontId="19" fillId="27" borderId="40" xfId="0" applyFont="1" applyFill="1" applyBorder="1" applyAlignment="1" applyProtection="1">
      <alignment horizontal="center"/>
      <protection/>
    </xf>
    <xf numFmtId="44" fontId="19" fillId="27" borderId="40" xfId="17" applyFont="1" applyFill="1" applyBorder="1" applyAlignment="1" applyProtection="1">
      <alignment horizontal="left"/>
      <protection/>
    </xf>
    <xf numFmtId="44" fontId="19" fillId="27" borderId="40" xfId="17" applyFont="1" applyFill="1" applyBorder="1" applyAlignment="1" applyProtection="1">
      <alignment horizontal="center"/>
      <protection/>
    </xf>
    <xf numFmtId="44" fontId="19" fillId="27" borderId="165" xfId="17" applyFont="1" applyFill="1" applyBorder="1" applyAlignment="1" applyProtection="1">
      <alignment horizontal="center"/>
      <protection/>
    </xf>
    <xf numFmtId="44" fontId="1" fillId="0" borderId="6" xfId="17" applyFont="1" applyBorder="1" applyAlignment="1" applyProtection="1">
      <alignment horizontal="center" wrapText="1"/>
      <protection/>
    </xf>
    <xf numFmtId="44" fontId="13" fillId="0" borderId="6" xfId="17" applyFont="1" applyBorder="1" applyAlignment="1" applyProtection="1">
      <alignment horizontal="center" wrapText="1"/>
      <protection/>
    </xf>
    <xf numFmtId="44" fontId="13" fillId="0" borderId="51" xfId="17" applyFont="1" applyBorder="1" applyAlignment="1" applyProtection="1">
      <alignment horizontal="center" wrapText="1"/>
      <protection/>
    </xf>
    <xf numFmtId="44" fontId="13" fillId="0" borderId="82" xfId="17" applyFont="1" applyBorder="1" applyAlignment="1" applyProtection="1">
      <alignment horizontal="center" wrapText="1"/>
      <protection/>
    </xf>
    <xf numFmtId="0" fontId="1" fillId="0" borderId="58" xfId="0" applyFont="1" applyBorder="1" applyAlignment="1" applyProtection="1">
      <alignment horizontal="left"/>
      <protection/>
    </xf>
    <xf numFmtId="0" fontId="0" fillId="0" borderId="34" xfId="0" applyBorder="1" applyAlignment="1" applyProtection="1">
      <alignment horizontal="center"/>
      <protection/>
    </xf>
    <xf numFmtId="44" fontId="18" fillId="12" borderId="90" xfId="17" applyFont="1" applyFill="1" applyBorder="1" applyAlignment="1" applyProtection="1">
      <alignment horizontal="center"/>
      <protection/>
    </xf>
    <xf numFmtId="166" fontId="0" fillId="3" borderId="68" xfId="0" applyNumberFormat="1" applyFill="1" applyBorder="1" applyAlignment="1" applyProtection="1">
      <alignment horizontal="center"/>
      <protection/>
    </xf>
    <xf numFmtId="1" fontId="0" fillId="3" borderId="147" xfId="0" applyNumberFormat="1" applyFill="1" applyBorder="1" applyAlignment="1" applyProtection="1">
      <alignment horizontal="center"/>
      <protection/>
    </xf>
    <xf numFmtId="0" fontId="18" fillId="14" borderId="45" xfId="0" applyFont="1" applyFill="1" applyBorder="1" applyAlignment="1" applyProtection="1">
      <alignment horizontal="center"/>
      <protection/>
    </xf>
    <xf numFmtId="1" fontId="18" fillId="14" borderId="166" xfId="0" applyNumberFormat="1" applyFont="1" applyFill="1" applyBorder="1" applyAlignment="1" applyProtection="1">
      <alignment horizontal="center" wrapText="1"/>
      <protection/>
    </xf>
    <xf numFmtId="1" fontId="18" fillId="14" borderId="167" xfId="0" applyNumberFormat="1" applyFont="1" applyFill="1" applyBorder="1" applyAlignment="1" applyProtection="1">
      <alignment horizontal="center" wrapText="1"/>
      <protection/>
    </xf>
    <xf numFmtId="44" fontId="23" fillId="14" borderId="166" xfId="17" applyFont="1" applyFill="1" applyBorder="1" applyAlignment="1" applyProtection="1">
      <alignment horizontal="center" wrapText="1"/>
      <protection/>
    </xf>
    <xf numFmtId="44" fontId="23" fillId="14" borderId="168" xfId="17" applyFont="1" applyFill="1" applyBorder="1" applyAlignment="1" applyProtection="1">
      <alignment horizontal="center" wrapText="1"/>
      <protection/>
    </xf>
    <xf numFmtId="44" fontId="23" fillId="14" borderId="169" xfId="17" applyFont="1" applyFill="1" applyBorder="1" applyAlignment="1" applyProtection="1">
      <alignment horizontal="center" wrapText="1"/>
      <protection/>
    </xf>
    <xf numFmtId="0" fontId="1" fillId="13" borderId="44" xfId="0" applyFont="1" applyFill="1" applyBorder="1" applyAlignment="1" applyProtection="1">
      <alignment horizontal="center"/>
      <protection/>
    </xf>
    <xf numFmtId="0" fontId="0" fillId="0" borderId="34" xfId="0" applyBorder="1" applyAlignment="1" applyProtection="1">
      <alignment/>
      <protection/>
    </xf>
    <xf numFmtId="0" fontId="1" fillId="13" borderId="57" xfId="0" applyFont="1" applyFill="1" applyBorder="1" applyAlignment="1" applyProtection="1">
      <alignment horizontal="left"/>
      <protection/>
    </xf>
    <xf numFmtId="166" fontId="21" fillId="11" borderId="30" xfId="0" applyNumberFormat="1" applyFont="1" applyFill="1" applyBorder="1" applyAlignment="1" applyProtection="1">
      <alignment horizontal="center"/>
      <protection/>
    </xf>
    <xf numFmtId="1" fontId="21" fillId="11" borderId="30" xfId="0" applyNumberFormat="1" applyFont="1" applyFill="1" applyBorder="1" applyAlignment="1" applyProtection="1">
      <alignment horizontal="center"/>
      <protection/>
    </xf>
    <xf numFmtId="0" fontId="21" fillId="11" borderId="30" xfId="0" applyFont="1" applyFill="1" applyBorder="1" applyAlignment="1" applyProtection="1">
      <alignment horizontal="center"/>
      <protection/>
    </xf>
    <xf numFmtId="1" fontId="21" fillId="11" borderId="83" xfId="0" applyNumberFormat="1" applyFont="1" applyFill="1" applyBorder="1" applyAlignment="1" applyProtection="1">
      <alignment horizontal="center"/>
      <protection/>
    </xf>
    <xf numFmtId="0" fontId="1" fillId="0" borderId="22" xfId="0" applyFont="1" applyFill="1" applyBorder="1" applyAlignment="1" applyProtection="1">
      <alignment horizontal="center"/>
      <protection/>
    </xf>
    <xf numFmtId="166" fontId="21" fillId="11" borderId="154" xfId="0" applyNumberFormat="1" applyFont="1" applyFill="1" applyBorder="1" applyAlignment="1" applyProtection="1">
      <alignment horizontal="center"/>
      <protection/>
    </xf>
    <xf numFmtId="1" fontId="21" fillId="11" borderId="154" xfId="0" applyNumberFormat="1" applyFont="1" applyFill="1" applyBorder="1" applyAlignment="1" applyProtection="1">
      <alignment horizontal="center"/>
      <protection/>
    </xf>
    <xf numFmtId="0" fontId="21" fillId="11" borderId="154" xfId="0" applyFont="1" applyFill="1" applyBorder="1" applyAlignment="1" applyProtection="1">
      <alignment horizontal="center"/>
      <protection/>
    </xf>
    <xf numFmtId="1" fontId="21" fillId="11" borderId="155" xfId="0" applyNumberFormat="1" applyFont="1" applyFill="1" applyBorder="1" applyAlignment="1" applyProtection="1">
      <alignment horizontal="center"/>
      <protection/>
    </xf>
    <xf numFmtId="1" fontId="0" fillId="2" borderId="3" xfId="0" applyNumberFormat="1" applyFill="1" applyBorder="1" applyAlignment="1" applyProtection="1">
      <alignment horizontal="center"/>
      <protection/>
    </xf>
    <xf numFmtId="1" fontId="1" fillId="13" borderId="23" xfId="0" applyNumberFormat="1" applyFont="1" applyFill="1" applyBorder="1" applyAlignment="1" applyProtection="1">
      <alignment horizontal="center"/>
      <protection/>
    </xf>
    <xf numFmtId="0" fontId="18" fillId="12" borderId="170" xfId="0" applyFont="1" applyFill="1" applyBorder="1" applyAlignment="1" applyProtection="1">
      <alignment horizontal="left" wrapText="1" indent="3"/>
      <protection/>
    </xf>
    <xf numFmtId="0" fontId="0" fillId="0" borderId="8" xfId="0" applyFont="1" applyBorder="1" applyAlignment="1" applyProtection="1">
      <alignment horizontal="left"/>
      <protection/>
    </xf>
    <xf numFmtId="0" fontId="1" fillId="13" borderId="171" xfId="0" applyFont="1" applyFill="1" applyBorder="1" applyAlignment="1" applyProtection="1">
      <alignment horizontal="left"/>
      <protection/>
    </xf>
    <xf numFmtId="0" fontId="0" fillId="0" borderId="172" xfId="0" applyBorder="1" applyAlignment="1" applyProtection="1">
      <alignment/>
      <protection/>
    </xf>
    <xf numFmtId="0" fontId="18" fillId="11" borderId="173" xfId="0" applyFont="1" applyFill="1" applyBorder="1" applyAlignment="1" applyProtection="1">
      <alignment horizontal="left" wrapText="1" indent="2"/>
      <protection/>
    </xf>
    <xf numFmtId="0" fontId="18" fillId="11" borderId="145" xfId="0" applyFont="1" applyFill="1" applyBorder="1" applyAlignment="1" applyProtection="1">
      <alignment horizontal="left" wrapText="1" indent="2"/>
      <protection/>
    </xf>
    <xf numFmtId="0" fontId="18" fillId="12" borderId="173" xfId="0" applyFont="1" applyFill="1" applyBorder="1" applyAlignment="1" applyProtection="1">
      <alignment horizontal="left" wrapText="1" indent="3"/>
      <protection/>
    </xf>
    <xf numFmtId="0" fontId="21" fillId="12" borderId="145" xfId="0" applyFont="1" applyFill="1" applyBorder="1" applyAlignment="1" applyProtection="1">
      <alignment horizontal="left" wrapText="1" indent="3"/>
      <protection/>
    </xf>
    <xf numFmtId="0" fontId="0" fillId="0" borderId="22" xfId="0" applyFill="1" applyBorder="1" applyAlignment="1" applyProtection="1">
      <alignment horizontal="center"/>
      <protection/>
    </xf>
    <xf numFmtId="0" fontId="18" fillId="12" borderId="97" xfId="0" applyFont="1" applyFill="1" applyBorder="1" applyAlignment="1" applyProtection="1">
      <alignment horizontal="left" indent="3"/>
      <protection/>
    </xf>
    <xf numFmtId="0" fontId="0" fillId="0" borderId="41" xfId="0" applyBorder="1" applyAlignment="1" applyProtection="1">
      <alignment horizontal="left" indent="3"/>
      <protection/>
    </xf>
    <xf numFmtId="1" fontId="1" fillId="13" borderId="22" xfId="0" applyNumberFormat="1" applyFont="1" applyFill="1" applyBorder="1" applyAlignment="1" applyProtection="1">
      <alignment horizontal="center"/>
      <protection/>
    </xf>
    <xf numFmtId="0" fontId="21" fillId="12" borderId="41" xfId="0" applyFont="1" applyFill="1" applyBorder="1" applyAlignment="1" applyProtection="1">
      <alignment horizontal="left" indent="3"/>
      <protection/>
    </xf>
    <xf numFmtId="0" fontId="21" fillId="12" borderId="149" xfId="0" applyFont="1" applyFill="1" applyBorder="1" applyAlignment="1" applyProtection="1">
      <alignment horizontal="left" indent="3"/>
      <protection/>
    </xf>
    <xf numFmtId="0" fontId="0" fillId="0" borderId="8" xfId="0" applyFill="1" applyBorder="1" applyAlignment="1" applyProtection="1">
      <alignment horizontal="left" wrapText="1"/>
      <protection/>
    </xf>
    <xf numFmtId="0" fontId="0" fillId="0" borderId="40" xfId="0" applyBorder="1" applyAlignment="1" applyProtection="1">
      <alignment horizontal="center"/>
      <protection/>
    </xf>
    <xf numFmtId="0" fontId="19" fillId="27" borderId="40" xfId="0" applyFont="1" applyFill="1" applyBorder="1" applyAlignment="1" applyProtection="1">
      <alignment horizontal="center"/>
      <protection/>
    </xf>
    <xf numFmtId="0" fontId="19" fillId="27" borderId="37" xfId="0" applyFont="1" applyFill="1" applyBorder="1" applyAlignment="1" applyProtection="1">
      <alignment horizontal="center"/>
      <protection/>
    </xf>
    <xf numFmtId="0" fontId="0" fillId="18" borderId="0" xfId="0" applyFill="1" applyAlignment="1" applyProtection="1">
      <alignment horizontal="left" wrapText="1"/>
      <protection/>
    </xf>
    <xf numFmtId="49" fontId="0" fillId="18" borderId="0" xfId="0" applyNumberFormat="1" applyFill="1" applyAlignment="1" applyProtection="1">
      <alignment horizontal="center"/>
      <protection/>
    </xf>
    <xf numFmtId="1" fontId="1" fillId="18" borderId="0" xfId="0" applyNumberFormat="1" applyFont="1" applyFill="1" applyAlignment="1" applyProtection="1">
      <alignment horizontal="center"/>
      <protection/>
    </xf>
    <xf numFmtId="44" fontId="0" fillId="18" borderId="0" xfId="17" applyFill="1" applyAlignment="1" applyProtection="1">
      <alignment/>
      <protection/>
    </xf>
    <xf numFmtId="0" fontId="0" fillId="2" borderId="38" xfId="0" applyFill="1" applyBorder="1" applyAlignment="1" applyProtection="1">
      <alignment/>
      <protection locked="0"/>
    </xf>
    <xf numFmtId="0" fontId="0" fillId="2" borderId="19" xfId="0" applyFill="1" applyBorder="1" applyAlignment="1" applyProtection="1">
      <alignment/>
      <protection locked="0"/>
    </xf>
    <xf numFmtId="0" fontId="0" fillId="2" borderId="54" xfId="0" applyFill="1" applyBorder="1" applyAlignment="1" applyProtection="1">
      <alignment/>
      <protection locked="0"/>
    </xf>
    <xf numFmtId="0" fontId="0" fillId="2" borderId="110" xfId="0" applyFill="1" applyBorder="1" applyAlignment="1" applyProtection="1">
      <alignment/>
      <protection locked="0"/>
    </xf>
    <xf numFmtId="44" fontId="18" fillId="28" borderId="92" xfId="17" applyFont="1" applyFill="1" applyBorder="1" applyAlignment="1" applyProtection="1">
      <alignment horizontal="center"/>
      <protection locked="0"/>
    </xf>
    <xf numFmtId="44" fontId="18" fillId="12" borderId="92" xfId="17" applyFont="1" applyFill="1" applyBorder="1" applyAlignment="1" applyProtection="1">
      <alignment horizontal="center"/>
      <protection/>
    </xf>
  </cellXfs>
  <cellStyles count="9">
    <cellStyle name="Normal" xfId="0"/>
    <cellStyle name="Comma" xfId="15"/>
    <cellStyle name="Comma [0]" xfId="16"/>
    <cellStyle name="Currency" xfId="17"/>
    <cellStyle name="Currency [0]" xfId="18"/>
    <cellStyle name="Followed Hyperlink" xfId="19"/>
    <cellStyle name="Hyperlink" xfId="20"/>
    <cellStyle name="Normal_DFPlanImp990731"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chartsheet" Target="chartsheets/sheet1.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3.xml" /><Relationship Id="rId2" Type="http://schemas.openxmlformats.org/officeDocument/2006/relationships/image" Target="../media/image5.png"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latin typeface="Arial"/>
                <a:ea typeface="Arial"/>
                <a:cs typeface="Arial"/>
              </a:rPr>
              <a:t>Months of Basic Food Storage</a:t>
            </a:r>
          </a:p>
        </c:rich>
      </c:tx>
      <c:layout>
        <c:manualLayout>
          <c:xMode val="factor"/>
          <c:yMode val="factor"/>
          <c:x val="0"/>
          <c:y val="-0.02125"/>
        </c:manualLayout>
      </c:layout>
      <c:spPr>
        <a:noFill/>
        <a:ln>
          <a:noFill/>
        </a:ln>
      </c:spPr>
    </c:title>
    <c:plotArea>
      <c:layout>
        <c:manualLayout>
          <c:xMode val="edge"/>
          <c:yMode val="edge"/>
          <c:x val="0.03775"/>
          <c:y val="0.04"/>
          <c:w val="0.9505"/>
          <c:h val="0.96"/>
        </c:manualLayout>
      </c:layout>
      <c:barChart>
        <c:barDir val="col"/>
        <c:grouping val="clustered"/>
        <c:varyColors val="0"/>
        <c:ser>
          <c:idx val="0"/>
          <c:order val="0"/>
          <c:tx>
            <c:v>Categories</c:v>
          </c:tx>
          <c:invertIfNegative val="0"/>
          <c:extLst>
            <c:ext xmlns:c14="http://schemas.microsoft.com/office/drawing/2007/8/2/chart" uri="{6F2FDCE9-48DA-4B69-8628-5D25D57E5C99}">
              <c14:invertSolidFillFmt>
                <c14:spPr>
                  <a:solidFill>
                    <a:srgbClr val="000000"/>
                  </a:solidFill>
                </c14:spPr>
              </c14:invertSolidFillFmt>
            </c:ext>
          </c:extLst>
          <c:cat>
            <c:strRef>
              <c:f>'Storage Summary'!$B$6:$B$12</c:f>
              <c:strCache>
                <c:ptCount val="7"/>
                <c:pt idx="0">
                  <c:v>Wheat, Other Whole Grains &amp; Flours</c:v>
                </c:pt>
                <c:pt idx="1">
                  <c:v>Legumes (dry beans, peas, lentils)</c:v>
                </c:pt>
                <c:pt idx="2">
                  <c:v>Powdered Milk, Dairy Products, &amp; Eggs</c:v>
                </c:pt>
                <c:pt idx="3">
                  <c:v>Sweeteners - Honey, Sugar, &amp; Syrup</c:v>
                </c:pt>
                <c:pt idx="4">
                  <c:v>Cooking Catalyst</c:v>
                </c:pt>
                <c:pt idx="5">
                  <c:v>Sprouting Seeds &amp; Supplies</c:v>
                </c:pt>
                <c:pt idx="6">
                  <c:v>Other Church Offered Food Storage Items and Additional Misc. Items</c:v>
                </c:pt>
              </c:strCache>
            </c:strRef>
          </c:cat>
          <c:val>
            <c:numRef>
              <c:f>'Storage Summary'!$H$6:$H$12</c:f>
              <c:numCache>
                <c:ptCount val="7"/>
                <c:pt idx="0">
                  <c:v>0</c:v>
                </c:pt>
                <c:pt idx="1">
                  <c:v>0</c:v>
                </c:pt>
                <c:pt idx="2">
                  <c:v>0</c:v>
                </c:pt>
                <c:pt idx="3">
                  <c:v>0</c:v>
                </c:pt>
                <c:pt idx="4">
                  <c:v>0</c:v>
                </c:pt>
                <c:pt idx="5">
                  <c:v>0</c:v>
                </c:pt>
                <c:pt idx="6">
                  <c:v>0</c:v>
                </c:pt>
              </c:numCache>
            </c:numRef>
          </c:val>
        </c:ser>
        <c:axId val="10100598"/>
        <c:axId val="23796519"/>
      </c:barChart>
      <c:catAx>
        <c:axId val="10100598"/>
        <c:scaling>
          <c:orientation val="minMax"/>
        </c:scaling>
        <c:axPos val="b"/>
        <c:delete val="0"/>
        <c:numFmt formatCode="General" sourceLinked="1"/>
        <c:majorTickMark val="out"/>
        <c:minorTickMark val="none"/>
        <c:tickLblPos val="nextTo"/>
        <c:txPr>
          <a:bodyPr vert="horz" rot="0"/>
          <a:lstStyle/>
          <a:p>
            <a:pPr>
              <a:defRPr lang="en-US" cap="none" sz="1200" b="1" i="0" u="none" baseline="0">
                <a:latin typeface="Arial"/>
                <a:ea typeface="Arial"/>
                <a:cs typeface="Arial"/>
              </a:defRPr>
            </a:pPr>
          </a:p>
        </c:txPr>
        <c:crossAx val="23796519"/>
        <c:crosses val="autoZero"/>
        <c:auto val="1"/>
        <c:lblOffset val="0"/>
        <c:noMultiLvlLbl val="0"/>
      </c:catAx>
      <c:valAx>
        <c:axId val="23796519"/>
        <c:scaling>
          <c:orientation val="minMax"/>
          <c:max val="12"/>
          <c:min val="0"/>
        </c:scaling>
        <c:axPos val="l"/>
        <c:title>
          <c:tx>
            <c:rich>
              <a:bodyPr vert="horz" rot="-5400000" anchor="ctr"/>
              <a:lstStyle/>
              <a:p>
                <a:pPr algn="ctr">
                  <a:defRPr/>
                </a:pPr>
                <a:r>
                  <a:rPr lang="en-US" cap="none" sz="1400" b="1" i="0" u="none" baseline="0">
                    <a:latin typeface="Arial"/>
                    <a:ea typeface="Arial"/>
                    <a:cs typeface="Arial"/>
                  </a:rPr>
                  <a:t>Months of Storage</a:t>
                </a:r>
              </a:p>
            </c:rich>
          </c:tx>
          <c:layout>
            <c:manualLayout>
              <c:xMode val="factor"/>
              <c:yMode val="factor"/>
              <c:x val="-0.003"/>
              <c:y val="0.011"/>
            </c:manualLayout>
          </c:layout>
          <c:overlay val="0"/>
          <c:spPr>
            <a:noFill/>
            <a:ln>
              <a:noFill/>
            </a:ln>
          </c:spPr>
        </c:title>
        <c:majorGridlines/>
        <c:delete val="0"/>
        <c:numFmt formatCode="0" sourceLinked="0"/>
        <c:majorTickMark val="out"/>
        <c:minorTickMark val="none"/>
        <c:tickLblPos val="nextTo"/>
        <c:txPr>
          <a:bodyPr/>
          <a:lstStyle/>
          <a:p>
            <a:pPr>
              <a:defRPr lang="en-US" cap="none" sz="1200" b="1" i="0" u="none" baseline="0">
                <a:latin typeface="Arial"/>
                <a:ea typeface="Arial"/>
                <a:cs typeface="Arial"/>
              </a:defRPr>
            </a:pPr>
          </a:p>
        </c:txPr>
        <c:crossAx val="10100598"/>
        <c:crossesAt val="1"/>
        <c:crossBetween val="between"/>
        <c:dispUnits/>
        <c:majorUnit val="1"/>
        <c:minorUnit val="1"/>
      </c:valAx>
      <c:spPr>
        <a:blipFill>
          <a:blip r:embed="rId2"/>
          <a:srcRect/>
          <a:stretch>
            <a:fillRect/>
          </a:stretch>
        </a:blipFill>
        <a:ln w="12700">
          <a:solidFill>
            <a:srgbClr val="808080"/>
          </a:solidFill>
        </a:ln>
      </c:spPr>
    </c:plotArea>
    <c:plotVisOnly val="1"/>
    <c:dispBlanksAs val="gap"/>
    <c:showDLblsOverMax val="0"/>
  </c:chart>
  <c:spPr>
    <a:noFill/>
    <a:ln>
      <a:noFill/>
    </a:ln>
  </c:spPr>
  <c:txPr>
    <a:bodyPr vert="horz" rot="0"/>
    <a:lstStyle/>
    <a:p>
      <a:pPr>
        <a:defRPr lang="en-US" cap="none" sz="1050"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4.xml" /></Relationships>
</file>

<file path=xl/chartsheets/sheet1.xml><?xml version="1.0" encoding="utf-8"?>
<chartsheet xmlns="http://schemas.openxmlformats.org/spreadsheetml/2006/main" xmlns:r="http://schemas.openxmlformats.org/officeDocument/2006/relationships">
  <sheetPr codeName="Chart5"/>
  <sheetViews>
    <sheetView workbookViewId="0" zoomScale="94"/>
  </sheetViews>
  <pageMargins left="0.75" right="0.75" top="1" bottom="1" header="0.5" footer="0.5"/>
  <pageSetup horizontalDpi="600" verticalDpi="600" orientation="landscape"/>
  <headerFooter>
    <oddHeader>&amp;C12 Month Food Storage Summary Chart</oddHeader>
    <oddFooter>&amp;C&amp;D</oddFooter>
  </headerFooter>
  <drawing r:id="rId1"/>
</chartsheet>
</file>

<file path=xl/drawings/_rels/drawing1.xml.rels><?xml version="1.0" encoding="utf-8" standalone="yes"?><Relationships xmlns="http://schemas.openxmlformats.org/package/2006/relationships"><Relationship Id="rId1" Type="http://schemas.openxmlformats.org/officeDocument/2006/relationships/hyperlink" Target="http://www.lds.org/"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2.emf" /></Relationships>
</file>

<file path=xl/drawings/_rels/drawing3.xml.rels><?xml version="1.0" encoding="utf-8" standalone="yes"?><Relationships xmlns="http://schemas.openxmlformats.org/package/2006/relationships"><Relationship Id="rId1" Type="http://schemas.openxmlformats.org/officeDocument/2006/relationships/hyperlink" Target="http://www.quiknet.com/~moseley/colorbook/colorindex.html" TargetMode="Externa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9525</xdr:colOff>
      <xdr:row>25</xdr:row>
      <xdr:rowOff>38100</xdr:rowOff>
    </xdr:from>
    <xdr:to>
      <xdr:col>11</xdr:col>
      <xdr:colOff>342900</xdr:colOff>
      <xdr:row>50</xdr:row>
      <xdr:rowOff>9525</xdr:rowOff>
    </xdr:to>
    <xdr:sp>
      <xdr:nvSpPr>
        <xdr:cNvPr id="1" name="TextBox 8"/>
        <xdr:cNvSpPr txBox="1">
          <a:spLocks noChangeArrowheads="1"/>
        </xdr:cNvSpPr>
      </xdr:nvSpPr>
      <xdr:spPr>
        <a:xfrm>
          <a:off x="190500" y="5372100"/>
          <a:ext cx="7572375" cy="401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400" b="1" i="0" u="none" baseline="0">
              <a:latin typeface="Arial"/>
              <a:ea typeface="Arial"/>
              <a:cs typeface="Arial"/>
            </a:rPr>
            <a:t>Instructions:</a:t>
          </a:r>
          <a:r>
            <a:rPr lang="en-US" cap="none" sz="1000" b="0" i="0" u="none" baseline="0">
              <a:latin typeface="Arial"/>
              <a:ea typeface="Arial"/>
              <a:cs typeface="Arial"/>
            </a:rPr>
            <a:t>
Do the following in order.
With the exception of the </a:t>
          </a:r>
          <a:r>
            <a:rPr lang="en-US" cap="none" sz="1000" b="0" i="1" u="none" baseline="0">
              <a:latin typeface="Arial"/>
              <a:ea typeface="Arial"/>
              <a:cs typeface="Arial"/>
            </a:rPr>
            <a:t>Basic Inventory Sheet</a:t>
          </a:r>
          <a:r>
            <a:rPr lang="en-US" cap="none" sz="1000" b="0" i="0" u="none" baseline="0">
              <a:latin typeface="Arial"/>
              <a:ea typeface="Arial"/>
              <a:cs typeface="Arial"/>
            </a:rPr>
            <a:t>, all editable fields are in bright yellow. All other fields are automatically calculated.</a:t>
          </a:r>
          <a:r>
            <a:rPr lang="en-US" cap="none" sz="1000" b="0" i="0" u="none" baseline="0">
              <a:latin typeface="Arial"/>
              <a:ea typeface="Arial"/>
              <a:cs typeface="Arial"/>
            </a:rPr>
            <a:t>
1) </a:t>
          </a:r>
          <a:r>
            <a:rPr lang="en-US" cap="none" sz="1000" b="1" i="0" u="none" baseline="0">
              <a:latin typeface="Arial"/>
              <a:ea typeface="Arial"/>
              <a:cs typeface="Arial"/>
            </a:rPr>
            <a:t>Family Calculator Sheet</a:t>
          </a:r>
          <a:r>
            <a:rPr lang="en-US" cap="none" sz="1000" b="0" i="0" u="none" baseline="0">
              <a:latin typeface="Arial"/>
              <a:ea typeface="Arial"/>
              <a:cs typeface="Arial"/>
            </a:rPr>
            <a:t> - Enter number of family members in each age category on the </a:t>
          </a:r>
          <a:r>
            <a:rPr lang="en-US" cap="none" sz="1000" b="0" i="1" u="none" baseline="0">
              <a:latin typeface="Arial"/>
              <a:ea typeface="Arial"/>
              <a:cs typeface="Arial"/>
            </a:rPr>
            <a:t>Family Calculator Sheet</a:t>
          </a:r>
          <a:r>
            <a:rPr lang="en-US" cap="none" sz="1000" b="0" i="0" u="none" baseline="0">
              <a:latin typeface="Arial"/>
              <a:ea typeface="Arial"/>
              <a:cs typeface="Arial"/>
            </a:rPr>
            <a:t>. The </a:t>
          </a:r>
          <a:r>
            <a:rPr lang="en-US" cap="none" sz="1000" b="0" i="1" u="none" baseline="0">
              <a:latin typeface="Arial"/>
              <a:ea typeface="Arial"/>
              <a:cs typeface="Arial"/>
            </a:rPr>
            <a:t>Scaling Points</a:t>
          </a:r>
          <a:r>
            <a:rPr lang="en-US" cap="none" sz="1000" b="0" i="0" u="none" baseline="0">
              <a:latin typeface="Arial"/>
              <a:ea typeface="Arial"/>
              <a:cs typeface="Arial"/>
            </a:rPr>
            <a:t> can be customized.
2) </a:t>
          </a:r>
          <a:r>
            <a:rPr lang="en-US" cap="none" sz="1000" b="1" i="0" u="none" baseline="0">
              <a:latin typeface="Arial"/>
              <a:ea typeface="Arial"/>
              <a:cs typeface="Arial"/>
            </a:rPr>
            <a:t>Storage Summary Sheet</a:t>
          </a:r>
          <a:r>
            <a:rPr lang="en-US" cap="none" sz="1000" b="0" i="0" u="none" baseline="0">
              <a:latin typeface="Arial"/>
              <a:ea typeface="Arial"/>
              <a:cs typeface="Arial"/>
            </a:rPr>
            <a:t> -  Adult Quantity Goal amounts for each category vary depending on the sources  listed in the bottom chart. You are able to customize the categories. Pick the source for Adult Quantity Goal amount you wish to use. These values are updated as the minimum Adult Goal in the </a:t>
          </a:r>
          <a:r>
            <a:rPr lang="en-US" cap="none" sz="1000" b="0" i="1" u="none" baseline="0">
              <a:latin typeface="Arial"/>
              <a:ea typeface="Arial"/>
              <a:cs typeface="Arial"/>
            </a:rPr>
            <a:t>Basic Goals Sheet.</a:t>
          </a:r>
          <a:r>
            <a:rPr lang="en-US" cap="none" sz="1000" b="0" i="0" u="none" baseline="0">
              <a:latin typeface="Arial"/>
              <a:ea typeface="Arial"/>
              <a:cs typeface="Arial"/>
            </a:rPr>
            <a:t>
3) </a:t>
          </a:r>
          <a:r>
            <a:rPr lang="en-US" cap="none" sz="1000" b="1" i="0" u="none" baseline="0">
              <a:latin typeface="Arial"/>
              <a:ea typeface="Arial"/>
              <a:cs typeface="Arial"/>
            </a:rPr>
            <a:t>Goals, Inventory, Budget Sheet</a:t>
          </a:r>
          <a:r>
            <a:rPr lang="en-US" cap="none" sz="1000" b="0" i="0" u="none" baseline="0">
              <a:latin typeface="Arial"/>
              <a:ea typeface="Arial"/>
              <a:cs typeface="Arial"/>
            </a:rPr>
            <a:t> - 
    </a:t>
          </a:r>
          <a:r>
            <a:rPr lang="en-US" cap="none" sz="1000" b="0" i="0" u="none" baseline="0">
              <a:latin typeface="Arial"/>
              <a:ea typeface="Arial"/>
              <a:cs typeface="Arial"/>
            </a:rPr>
            <a:t>Select</a:t>
          </a:r>
          <a:r>
            <a:rPr lang="en-US" cap="none" sz="1000" b="1" i="0" u="none" baseline="0">
              <a:latin typeface="Arial"/>
              <a:ea typeface="Arial"/>
              <a:cs typeface="Arial"/>
            </a:rPr>
            <a:t> Category </a:t>
          </a:r>
          <a:r>
            <a:rPr lang="en-US" cap="none" sz="1000" b="0" i="0" u="none" baseline="0">
              <a:latin typeface="Arial"/>
              <a:ea typeface="Arial"/>
              <a:cs typeface="Arial"/>
            </a:rPr>
            <a:t>&amp;</a:t>
          </a:r>
          <a:r>
            <a:rPr lang="en-US" cap="none" sz="1000" b="1" i="0" u="none" baseline="0">
              <a:latin typeface="Arial"/>
              <a:ea typeface="Arial"/>
              <a:cs typeface="Arial"/>
            </a:rPr>
            <a:t> View</a:t>
          </a:r>
          <a:r>
            <a:rPr lang="en-US" cap="none" sz="1000" b="0" i="0" u="none" baseline="0">
              <a:latin typeface="Arial"/>
              <a:ea typeface="Arial"/>
              <a:cs typeface="Arial"/>
            </a:rPr>
            <a:t> at the top of the page</a:t>
          </a:r>
          <a:r>
            <a:rPr lang="en-US" cap="none" sz="1000" b="1" i="0" u="none" baseline="0">
              <a:latin typeface="Arial"/>
              <a:ea typeface="Arial"/>
              <a:cs typeface="Arial"/>
            </a:rPr>
            <a:t>
   Goals &amp; Review View -</a:t>
          </a:r>
          <a:r>
            <a:rPr lang="en-US" cap="none" sz="1000" b="0" i="0" u="none" baseline="0">
              <a:latin typeface="Arial"/>
              <a:ea typeface="Arial"/>
              <a:cs typeface="Arial"/>
            </a:rPr>
            <a:t>
Pick adult quantity goal amounts for each item in each sub-catagory for each major category.</a:t>
          </a:r>
          <a:r>
            <a:rPr lang="en-US" cap="none" sz="1000" b="0" i="1" u="none" baseline="0">
              <a:latin typeface="Arial"/>
              <a:ea typeface="Arial"/>
              <a:cs typeface="Arial"/>
            </a:rPr>
            <a:t> </a:t>
          </a:r>
          <a:r>
            <a:rPr lang="en-US" cap="none" sz="1000" b="0" i="0" u="none" baseline="0">
              <a:latin typeface="Arial"/>
              <a:ea typeface="Arial"/>
              <a:cs typeface="Arial"/>
            </a:rPr>
            <a:t>Pick the foods you wish to store. The items are editable to your families needs and desires. All item names edited on this page are automatically updated throughout the program. Also enter the average shelf life.
 </a:t>
          </a:r>
          <a:r>
            <a:rPr lang="en-US" cap="none" sz="1000" b="1" i="0" u="none" baseline="0">
              <a:latin typeface="Arial"/>
              <a:ea typeface="Arial"/>
              <a:cs typeface="Arial"/>
            </a:rPr>
            <a:t>  Inventory View </a:t>
          </a:r>
          <a:r>
            <a:rPr lang="en-US" cap="none" sz="1000" b="0" i="0" u="none" baseline="0">
              <a:latin typeface="Arial"/>
              <a:ea typeface="Arial"/>
              <a:cs typeface="Arial"/>
            </a:rPr>
            <a:t>- 
Enter amounts you have in your storage for each food item and for each type of container in the. Also enter the units per container.
After selecting a category, print the page (Ctrl+p) to print a form to record your inventory. (You can print similar forms for each view).
   </a:t>
          </a:r>
          <a:r>
            <a:rPr lang="en-US" cap="none" sz="1000" b="1" i="0" u="none" baseline="0">
              <a:latin typeface="Arial"/>
              <a:ea typeface="Arial"/>
              <a:cs typeface="Arial"/>
            </a:rPr>
            <a:t>Budget View</a:t>
          </a:r>
          <a:r>
            <a:rPr lang="en-US" cap="none" sz="1000" b="0" i="0" u="none" baseline="0">
              <a:latin typeface="Arial"/>
              <a:ea typeface="Arial"/>
              <a:cs typeface="Arial"/>
            </a:rPr>
            <a:t> - 
Enter the estimated cost per unit for each item you plan on storing. This will help you know how much to budget for 3, 6, and 12 months of storage for each item.
4) </a:t>
          </a:r>
          <a:r>
            <a:rPr lang="en-US" cap="none" sz="1000" b="1" i="0" u="none" baseline="0">
              <a:latin typeface="Arial"/>
              <a:ea typeface="Arial"/>
              <a:cs typeface="Arial"/>
            </a:rPr>
            <a:t>Storage Summary and 12 Month Summary Chart Sheets </a:t>
          </a:r>
          <a:r>
            <a:rPr lang="en-US" cap="none" sz="1000" b="0" i="0" u="none" baseline="0">
              <a:latin typeface="Arial"/>
              <a:ea typeface="Arial"/>
              <a:cs typeface="Arial"/>
            </a:rPr>
            <a:t>-Review storage, comparing inventory with 12 month, 6 month, and 3 month goals and total budget needed on the </a:t>
          </a:r>
          <a:r>
            <a:rPr lang="en-US" cap="none" sz="1000" b="0" i="1" u="none" baseline="0">
              <a:latin typeface="Arial"/>
              <a:ea typeface="Arial"/>
              <a:cs typeface="Arial"/>
            </a:rPr>
            <a:t>Storage Summary </a:t>
          </a:r>
          <a:r>
            <a:rPr lang="en-US" cap="none" sz="1000" b="0" i="0" u="none" baseline="0">
              <a:latin typeface="Arial"/>
              <a:ea typeface="Arial"/>
              <a:cs typeface="Arial"/>
            </a:rPr>
            <a:t>and</a:t>
          </a:r>
          <a:r>
            <a:rPr lang="en-US" cap="none" sz="1000" b="0" i="1" u="none" baseline="0">
              <a:latin typeface="Arial"/>
              <a:ea typeface="Arial"/>
              <a:cs typeface="Arial"/>
            </a:rPr>
            <a:t> 12 Month Summary Chart Sheets</a:t>
          </a:r>
          <a:r>
            <a:rPr lang="en-US" cap="none" sz="1000" b="0" i="0" u="none" baseline="0">
              <a:latin typeface="Arial"/>
              <a:ea typeface="Arial"/>
              <a:cs typeface="Arial"/>
            </a:rPr>
            <a:t>.
Unlock the Formulas, select Tools-&gt;Protection-&gt;Unprotect Sheet (There is no password).
</a:t>
          </a:r>
        </a:p>
      </xdr:txBody>
    </xdr:sp>
    <xdr:clientData/>
  </xdr:twoCellAnchor>
  <xdr:twoCellAnchor editAs="absolute">
    <xdr:from>
      <xdr:col>6</xdr:col>
      <xdr:colOff>38100</xdr:colOff>
      <xdr:row>6</xdr:row>
      <xdr:rowOff>38100</xdr:rowOff>
    </xdr:from>
    <xdr:to>
      <xdr:col>11</xdr:col>
      <xdr:colOff>342900</xdr:colOff>
      <xdr:row>25</xdr:row>
      <xdr:rowOff>38100</xdr:rowOff>
    </xdr:to>
    <xdr:sp>
      <xdr:nvSpPr>
        <xdr:cNvPr id="2" name="TextBox 9"/>
        <xdr:cNvSpPr txBox="1">
          <a:spLocks noChangeArrowheads="1"/>
        </xdr:cNvSpPr>
      </xdr:nvSpPr>
      <xdr:spPr>
        <a:xfrm>
          <a:off x="4248150" y="1247775"/>
          <a:ext cx="3514725" cy="41243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none" baseline="0">
              <a:latin typeface="Arial"/>
              <a:ea typeface="Arial"/>
              <a:cs typeface="Arial"/>
            </a:rPr>
            <a:t>Ackowledgements:</a:t>
          </a:r>
          <a:r>
            <a:rPr lang="en-US" cap="none" sz="1000" b="0" i="0" u="none" baseline="0">
              <a:latin typeface="Arial"/>
              <a:ea typeface="Arial"/>
              <a:cs typeface="Arial"/>
            </a:rPr>
            <a:t>
Much of the category organization has made following the book "Making the Best of Basics: Family Preparedness Handbook" by James Talmage Stevens. Publisher: Origin Books Sales, Inc.; 10th edition (July 1997). ISBN: 1882723252.
</a:t>
          </a:r>
          <a:r>
            <a:rPr lang="en-US" cap="none" sz="800" b="0" i="0" u="none" baseline="0">
              <a:latin typeface="Arial"/>
              <a:ea typeface="Arial"/>
              <a:cs typeface="Arial"/>
            </a:rPr>
            <a:t>
</a:t>
          </a:r>
          <a:r>
            <a:rPr lang="en-US" cap="none" sz="1000" b="0" i="0" u="none" baseline="0">
              <a:latin typeface="Arial"/>
              <a:ea typeface="Arial"/>
              <a:cs typeface="Arial"/>
            </a:rPr>
            <a:t>This book is a wonderful resource for organizing, planning, and using your food storage. Although this program was made without the collaboration of James Talmage Stevens or the publishers of Making the Best of Basics", the authors of this program highly recommend "Making the Best of Basics" as a reference for your library. 
In addition to catagorizing your food storage following "Making the Best of Basics", this program will allow you to keep track of your inventory, estimate the minimum usage rate of your food storage (use it or lose it!), and budget food storage purchases  in 3, 6, and 12 month increments.
This program was written by Daniel and Heidi Bartholomeusz.
This program can be edited and distributed as long as the distributions are free of charge.
Questions: Please contact dab2@utah.edu</a:t>
          </a:r>
        </a:p>
      </xdr:txBody>
    </xdr:sp>
    <xdr:clientData/>
  </xdr:twoCellAnchor>
  <xdr:twoCellAnchor>
    <xdr:from>
      <xdr:col>1</xdr:col>
      <xdr:colOff>9525</xdr:colOff>
      <xdr:row>22</xdr:row>
      <xdr:rowOff>9525</xdr:rowOff>
    </xdr:from>
    <xdr:to>
      <xdr:col>6</xdr:col>
      <xdr:colOff>19050</xdr:colOff>
      <xdr:row>25</xdr:row>
      <xdr:rowOff>38100</xdr:rowOff>
    </xdr:to>
    <xdr:sp>
      <xdr:nvSpPr>
        <xdr:cNvPr id="3" name="TextBox 10">
          <a:hlinkClick r:id="rId1"/>
        </xdr:cNvPr>
        <xdr:cNvSpPr txBox="1">
          <a:spLocks noChangeArrowheads="1"/>
        </xdr:cNvSpPr>
      </xdr:nvSpPr>
      <xdr:spPr>
        <a:xfrm>
          <a:off x="190500" y="4857750"/>
          <a:ext cx="4038600" cy="514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For other resources, go to www.providentliving.org, or select "Provident Living" at the website for The Church of Jesus Christ of Latter-Day Saints (www.lds.org).</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xdr:col>
      <xdr:colOff>95250</xdr:colOff>
      <xdr:row>1</xdr:row>
      <xdr:rowOff>9525</xdr:rowOff>
    </xdr:from>
    <xdr:to>
      <xdr:col>6</xdr:col>
      <xdr:colOff>38100</xdr:colOff>
      <xdr:row>2</xdr:row>
      <xdr:rowOff>9525</xdr:rowOff>
    </xdr:to>
    <xdr:pic>
      <xdr:nvPicPr>
        <xdr:cNvPr id="1" name="CBoxCategory"/>
        <xdr:cNvPicPr preferRelativeResize="1">
          <a:picLocks noChangeAspect="1"/>
        </xdr:cNvPicPr>
      </xdr:nvPicPr>
      <xdr:blipFill>
        <a:blip r:embed="rId1"/>
        <a:stretch>
          <a:fillRect/>
        </a:stretch>
      </xdr:blipFill>
      <xdr:spPr>
        <a:xfrm>
          <a:off x="247650" y="333375"/>
          <a:ext cx="3771900" cy="219075"/>
        </a:xfrm>
        <a:prstGeom prst="rect">
          <a:avLst/>
        </a:prstGeom>
        <a:noFill/>
        <a:ln w="9525" cmpd="sng">
          <a:noFill/>
        </a:ln>
      </xdr:spPr>
    </xdr:pic>
    <xdr:clientData fLocksWithSheet="0" fPrintsWithSheet="0"/>
  </xdr:twoCellAnchor>
  <xdr:twoCellAnchor editAs="absolute">
    <xdr:from>
      <xdr:col>6</xdr:col>
      <xdr:colOff>371475</xdr:colOff>
      <xdr:row>1</xdr:row>
      <xdr:rowOff>9525</xdr:rowOff>
    </xdr:from>
    <xdr:to>
      <xdr:col>9</xdr:col>
      <xdr:colOff>276225</xdr:colOff>
      <xdr:row>2</xdr:row>
      <xdr:rowOff>9525</xdr:rowOff>
    </xdr:to>
    <xdr:pic>
      <xdr:nvPicPr>
        <xdr:cNvPr id="2" name="CBoxView"/>
        <xdr:cNvPicPr preferRelativeResize="1">
          <a:picLocks noChangeAspect="1"/>
        </xdr:cNvPicPr>
      </xdr:nvPicPr>
      <xdr:blipFill>
        <a:blip r:embed="rId2"/>
        <a:stretch>
          <a:fillRect/>
        </a:stretch>
      </xdr:blipFill>
      <xdr:spPr>
        <a:xfrm>
          <a:off x="4352925" y="333375"/>
          <a:ext cx="1600200" cy="219075"/>
        </a:xfrm>
        <a:prstGeom prst="rect">
          <a:avLst/>
        </a:prstGeom>
        <a:noFill/>
        <a:ln w="9525" cmpd="sng">
          <a:noFill/>
        </a:ln>
      </xdr:spPr>
    </xdr:pic>
    <xdr:clientData fLocksWithSheet="0" fPrintsWithSheet="0"/>
  </xdr:twoCellAnchor>
  <xdr:twoCellAnchor editAs="absolute">
    <xdr:from>
      <xdr:col>2</xdr:col>
      <xdr:colOff>1457325</xdr:colOff>
      <xdr:row>0</xdr:row>
      <xdr:rowOff>38100</xdr:rowOff>
    </xdr:from>
    <xdr:to>
      <xdr:col>3</xdr:col>
      <xdr:colOff>381000</xdr:colOff>
      <xdr:row>0</xdr:row>
      <xdr:rowOff>285750</xdr:rowOff>
    </xdr:to>
    <xdr:sp>
      <xdr:nvSpPr>
        <xdr:cNvPr id="3" name="TextBox 43"/>
        <xdr:cNvSpPr txBox="1">
          <a:spLocks noChangeArrowheads="1"/>
        </xdr:cNvSpPr>
      </xdr:nvSpPr>
      <xdr:spPr>
        <a:xfrm>
          <a:off x="1609725" y="38100"/>
          <a:ext cx="1038225" cy="247650"/>
        </a:xfrm>
        <a:prstGeom prst="rect">
          <a:avLst/>
        </a:prstGeom>
        <a:solidFill>
          <a:srgbClr val="FFFF99"/>
        </a:solidFill>
        <a:ln w="9525" cmpd="sng">
          <a:noFill/>
        </a:ln>
      </xdr:spPr>
      <xdr:txBody>
        <a:bodyPr vertOverflow="clip" wrap="square"/>
        <a:p>
          <a:pPr algn="ctr">
            <a:defRPr/>
          </a:pPr>
          <a:r>
            <a:rPr lang="en-US" cap="none" sz="1400" b="1" i="0" u="none" baseline="0">
              <a:latin typeface="Arial"/>
              <a:ea typeface="Arial"/>
              <a:cs typeface="Arial"/>
            </a:rPr>
            <a:t>Category</a:t>
          </a:r>
        </a:p>
      </xdr:txBody>
    </xdr:sp>
    <xdr:clientData fPrintsWithSheet="0"/>
  </xdr:twoCellAnchor>
  <xdr:twoCellAnchor editAs="absolute">
    <xdr:from>
      <xdr:col>7</xdr:col>
      <xdr:colOff>171450</xdr:colOff>
      <xdr:row>0</xdr:row>
      <xdr:rowOff>38100</xdr:rowOff>
    </xdr:from>
    <xdr:to>
      <xdr:col>8</xdr:col>
      <xdr:colOff>542925</xdr:colOff>
      <xdr:row>0</xdr:row>
      <xdr:rowOff>238125</xdr:rowOff>
    </xdr:to>
    <xdr:sp>
      <xdr:nvSpPr>
        <xdr:cNvPr id="4" name="TextBox 44"/>
        <xdr:cNvSpPr txBox="1">
          <a:spLocks noChangeArrowheads="1"/>
        </xdr:cNvSpPr>
      </xdr:nvSpPr>
      <xdr:spPr>
        <a:xfrm>
          <a:off x="4629150" y="38100"/>
          <a:ext cx="1038225" cy="200025"/>
        </a:xfrm>
        <a:prstGeom prst="rect">
          <a:avLst/>
        </a:prstGeom>
        <a:solidFill>
          <a:srgbClr val="FFFF99"/>
        </a:solidFill>
        <a:ln w="9525" cmpd="sng">
          <a:noFill/>
        </a:ln>
      </xdr:spPr>
      <xdr:txBody>
        <a:bodyPr vertOverflow="clip" wrap="square"/>
        <a:p>
          <a:pPr algn="ctr">
            <a:defRPr/>
          </a:pPr>
          <a:r>
            <a:rPr lang="en-US" cap="none" sz="1400" b="1" i="0" u="none" baseline="0">
              <a:latin typeface="Arial"/>
              <a:ea typeface="Arial"/>
              <a:cs typeface="Arial"/>
            </a:rPr>
            <a:t>View</a:t>
          </a:r>
        </a:p>
      </xdr:txBody>
    </xdr:sp>
    <xdr:clientData fPrintsWithSheet="0"/>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0.00125</cdr:x>
      <cdr:y>0.97575</cdr:y>
    </cdr:from>
    <cdr:to>
      <cdr:x>0.38275</cdr:x>
      <cdr:y>0.99875</cdr:y>
    </cdr:to>
    <cdr:sp>
      <cdr:nvSpPr>
        <cdr:cNvPr id="1" name="TextBox 1">
          <a:hlinkClick r:id="rId1"/>
        </cdr:cNvPr>
        <cdr:cNvSpPr txBox="1">
          <a:spLocks noChangeArrowheads="1"/>
        </cdr:cNvSpPr>
      </cdr:nvSpPr>
      <cdr:spPr>
        <a:xfrm>
          <a:off x="9525" y="5781675"/>
          <a:ext cx="3305175" cy="1333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Background Picture from Dr. Pat's On-line Pilgrim Coloring Book</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8658225" cy="593407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providentliving.org/channel/1,11677,1706-1,00.html" TargetMode="External" /><Relationship Id="rId2" Type="http://schemas.openxmlformats.org/officeDocument/2006/relationships/hyperlink" Target="http://www.amazon.com/exec/obidos/tg/detail/-/1882723252/qid=1074013901//ref=sr_8_xs_ap_i0_xgl14/104-4182691-8187147?v=glance&amp;s=books&amp;n=507846" TargetMode="External" /><Relationship Id="rId3" Type="http://schemas.openxmlformats.org/officeDocument/2006/relationships/comments" Target="../comments1.xml" /><Relationship Id="rId4" Type="http://schemas.openxmlformats.org/officeDocument/2006/relationships/vmlDrawing" Target="../drawings/vmlDrawing1.vml" /><Relationship Id="rId5" Type="http://schemas.openxmlformats.org/officeDocument/2006/relationships/drawing" Target="../drawings/drawing1.xml" /><Relationship Id="rId6"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providentliving.org/emergencyprep/calculator/0,11242,2008-1,00.html" TargetMode="External" /><Relationship Id="rId2" Type="http://schemas.openxmlformats.org/officeDocument/2006/relationships/comments" Target="../comments2.xml" /><Relationship Id="rId3" Type="http://schemas.openxmlformats.org/officeDocument/2006/relationships/vmlDrawing" Target="../drawings/vmlDrawing2.v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2.xml" /><Relationship Id="rId4"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2"/>
  <dimension ref="B2:K22"/>
  <sheetViews>
    <sheetView tabSelected="1" zoomScale="85" zoomScaleNormal="85" workbookViewId="0" topLeftCell="A1">
      <selection activeCell="C4" sqref="C4"/>
    </sheetView>
  </sheetViews>
  <sheetFormatPr defaultColWidth="9.140625" defaultRowHeight="12.75"/>
  <cols>
    <col min="1" max="1" width="2.7109375" style="198" customWidth="1"/>
    <col min="2" max="2" width="24.7109375" style="288" bestFit="1" customWidth="1"/>
    <col min="3" max="3" width="8.28125" style="288" customWidth="1"/>
    <col min="4" max="4" width="8.57421875" style="288" customWidth="1"/>
    <col min="5" max="5" width="11.140625" style="288" customWidth="1"/>
    <col min="6" max="6" width="7.7109375" style="288" customWidth="1"/>
    <col min="7" max="7" width="13.57421875" style="288" bestFit="1" customWidth="1"/>
    <col min="8" max="8" width="9.140625" style="288" customWidth="1"/>
    <col min="9" max="10" width="8.140625" style="288" customWidth="1"/>
    <col min="11" max="11" width="9.140625" style="288" customWidth="1"/>
    <col min="12" max="16384" width="9.140625" style="198" customWidth="1"/>
  </cols>
  <sheetData>
    <row r="1" ht="13.5" thickBot="1"/>
    <row r="2" spans="2:10" ht="16.5" thickTop="1">
      <c r="B2" s="327" t="s">
        <v>0</v>
      </c>
      <c r="C2" s="328"/>
      <c r="D2" s="328"/>
      <c r="E2" s="329"/>
      <c r="G2" s="330" t="s">
        <v>270</v>
      </c>
      <c r="H2" s="367"/>
      <c r="I2" s="367"/>
      <c r="J2" s="368"/>
    </row>
    <row r="3" spans="2:11" s="199" customFormat="1" ht="26.25" thickBot="1">
      <c r="B3" s="331" t="s">
        <v>1</v>
      </c>
      <c r="C3" s="332" t="s">
        <v>2</v>
      </c>
      <c r="D3" s="333" t="s">
        <v>202</v>
      </c>
      <c r="E3" s="334" t="s">
        <v>3</v>
      </c>
      <c r="F3" s="289"/>
      <c r="G3" s="335" t="s">
        <v>271</v>
      </c>
      <c r="H3" s="369"/>
      <c r="I3" s="369"/>
      <c r="J3" s="370"/>
      <c r="K3" s="289"/>
    </row>
    <row r="4" spans="2:10" ht="12.75">
      <c r="B4" s="336" t="s">
        <v>4</v>
      </c>
      <c r="C4" s="6">
        <v>1</v>
      </c>
      <c r="D4" s="6">
        <v>100</v>
      </c>
      <c r="E4" s="337">
        <f>C4*D4</f>
        <v>100</v>
      </c>
      <c r="G4" s="335" t="s">
        <v>274</v>
      </c>
      <c r="H4" s="369"/>
      <c r="I4" s="369"/>
      <c r="J4" s="370"/>
    </row>
    <row r="5" spans="2:10" ht="12.75">
      <c r="B5" s="338" t="s">
        <v>5</v>
      </c>
      <c r="C5" s="1"/>
      <c r="D5" s="1">
        <v>85</v>
      </c>
      <c r="E5" s="339">
        <f aca="true" t="shared" si="0" ref="E5:E10">C5*D5</f>
        <v>0</v>
      </c>
      <c r="G5" s="340" t="s">
        <v>272</v>
      </c>
      <c r="H5" s="369"/>
      <c r="I5" s="369"/>
      <c r="J5" s="370"/>
    </row>
    <row r="6" spans="2:10" ht="13.5" thickBot="1">
      <c r="B6" s="338" t="s">
        <v>6</v>
      </c>
      <c r="C6" s="1"/>
      <c r="D6" s="1">
        <v>140</v>
      </c>
      <c r="E6" s="339">
        <f t="shared" si="0"/>
        <v>0</v>
      </c>
      <c r="G6" s="341" t="s">
        <v>273</v>
      </c>
      <c r="H6" s="371"/>
      <c r="I6" s="371"/>
      <c r="J6" s="372"/>
    </row>
    <row r="7" spans="2:5" ht="13.5" thickTop="1">
      <c r="B7" s="338" t="s">
        <v>7</v>
      </c>
      <c r="C7" s="1"/>
      <c r="D7" s="1">
        <v>95</v>
      </c>
      <c r="E7" s="339">
        <f t="shared" si="0"/>
        <v>0</v>
      </c>
    </row>
    <row r="8" spans="2:5" ht="12.75">
      <c r="B8" s="338" t="s">
        <v>8</v>
      </c>
      <c r="C8" s="1"/>
      <c r="D8" s="1">
        <v>95</v>
      </c>
      <c r="E8" s="339">
        <f t="shared" si="0"/>
        <v>0</v>
      </c>
    </row>
    <row r="9" spans="2:5" ht="12.75">
      <c r="B9" s="338" t="s">
        <v>9</v>
      </c>
      <c r="C9" s="1"/>
      <c r="D9" s="1">
        <v>75</v>
      </c>
      <c r="E9" s="339">
        <f t="shared" si="0"/>
        <v>0</v>
      </c>
    </row>
    <row r="10" spans="2:5" ht="13.5" thickBot="1">
      <c r="B10" s="342" t="s">
        <v>10</v>
      </c>
      <c r="C10" s="7"/>
      <c r="D10" s="7">
        <v>50</v>
      </c>
      <c r="E10" s="343">
        <f t="shared" si="0"/>
        <v>0</v>
      </c>
    </row>
    <row r="11" spans="2:5" ht="12.75">
      <c r="B11" s="344" t="s">
        <v>11</v>
      </c>
      <c r="C11" s="345"/>
      <c r="D11" s="345"/>
      <c r="E11" s="346">
        <f>SUM(E4:E10)</f>
        <v>100</v>
      </c>
    </row>
    <row r="12" spans="2:5" ht="13.5" thickBot="1">
      <c r="B12" s="347" t="s">
        <v>12</v>
      </c>
      <c r="C12" s="348"/>
      <c r="D12" s="348"/>
      <c r="E12" s="349">
        <f>E11/100</f>
        <v>1</v>
      </c>
    </row>
    <row r="13" spans="7:8" ht="14.25" thickBot="1" thickTop="1">
      <c r="G13" s="289"/>
      <c r="H13" s="202"/>
    </row>
    <row r="14" spans="2:6" ht="13.5" thickBot="1">
      <c r="B14" s="350"/>
      <c r="C14" s="351" t="s">
        <v>205</v>
      </c>
      <c r="D14" s="352"/>
      <c r="E14" s="352"/>
      <c r="F14" s="353"/>
    </row>
    <row r="15" spans="2:6" ht="90" thickBot="1">
      <c r="B15" s="354" t="s">
        <v>1</v>
      </c>
      <c r="C15" s="355" t="s">
        <v>169</v>
      </c>
      <c r="D15" s="356" t="s">
        <v>203</v>
      </c>
      <c r="E15" s="357" t="s">
        <v>207</v>
      </c>
      <c r="F15" s="358" t="s">
        <v>204</v>
      </c>
    </row>
    <row r="16" spans="2:6" ht="12.75">
      <c r="B16" s="359" t="s">
        <v>4</v>
      </c>
      <c r="C16" s="23">
        <v>100</v>
      </c>
      <c r="D16" s="360">
        <v>100</v>
      </c>
      <c r="E16" s="360">
        <v>100</v>
      </c>
      <c r="F16" s="220"/>
    </row>
    <row r="17" spans="2:6" ht="12.75">
      <c r="B17" s="361" t="s">
        <v>5</v>
      </c>
      <c r="C17" s="362">
        <v>85</v>
      </c>
      <c r="D17" s="363">
        <v>100</v>
      </c>
      <c r="E17" s="363">
        <v>70</v>
      </c>
      <c r="F17" s="221"/>
    </row>
    <row r="18" spans="2:6" ht="12.75">
      <c r="B18" s="361" t="s">
        <v>6</v>
      </c>
      <c r="C18" s="362">
        <v>140</v>
      </c>
      <c r="D18" s="363">
        <v>150</v>
      </c>
      <c r="E18" s="363">
        <v>190</v>
      </c>
      <c r="F18" s="221"/>
    </row>
    <row r="19" spans="2:6" ht="12.75">
      <c r="B19" s="361" t="s">
        <v>7</v>
      </c>
      <c r="C19" s="362">
        <v>95</v>
      </c>
      <c r="D19" s="363">
        <v>130</v>
      </c>
      <c r="E19" s="363">
        <v>70</v>
      </c>
      <c r="F19" s="221"/>
    </row>
    <row r="20" spans="2:6" ht="12.75">
      <c r="B20" s="361" t="s">
        <v>8</v>
      </c>
      <c r="C20" s="362">
        <v>95</v>
      </c>
      <c r="D20" s="363">
        <v>80</v>
      </c>
      <c r="E20" s="363">
        <v>80</v>
      </c>
      <c r="F20" s="221"/>
    </row>
    <row r="21" spans="2:6" ht="12.75">
      <c r="B21" s="361" t="s">
        <v>9</v>
      </c>
      <c r="C21" s="362">
        <v>75</v>
      </c>
      <c r="D21" s="363">
        <v>80</v>
      </c>
      <c r="E21" s="363">
        <v>60</v>
      </c>
      <c r="F21" s="221"/>
    </row>
    <row r="22" spans="2:6" ht="13.5" thickBot="1">
      <c r="B22" s="364" t="s">
        <v>10</v>
      </c>
      <c r="C22" s="365">
        <v>50</v>
      </c>
      <c r="D22" s="366">
        <v>50</v>
      </c>
      <c r="E22" s="366">
        <v>60</v>
      </c>
      <c r="F22" s="222"/>
    </row>
    <row r="27" ht="12.75"/>
    <row r="28" ht="12.75"/>
    <row r="29" ht="12.75"/>
    <row r="30" ht="12.75"/>
    <row r="31" ht="12.75"/>
    <row r="32" ht="12.75"/>
    <row r="33" ht="12.75"/>
    <row r="34" ht="12.75"/>
    <row r="35" ht="12.75"/>
    <row r="36" ht="12.75"/>
    <row r="37" ht="12.75"/>
    <row r="38" ht="12.75"/>
    <row r="39" ht="12.75"/>
    <row r="40" ht="12.75"/>
    <row r="41" ht="12.75"/>
    <row r="42" ht="12.75"/>
    <row r="43" ht="12.75"/>
    <row r="44" ht="12.75"/>
    <row r="45" ht="12.75"/>
    <row r="46" ht="12.75"/>
    <row r="47" ht="12.75"/>
    <row r="48" ht="12.75"/>
    <row r="49" ht="12.75"/>
    <row r="50" ht="12.75"/>
  </sheetData>
  <sheetProtection sheet="1" objects="1" scenarios="1"/>
  <mergeCells count="9">
    <mergeCell ref="H6:J6"/>
    <mergeCell ref="H2:J2"/>
    <mergeCell ref="H3:J3"/>
    <mergeCell ref="H4:J4"/>
    <mergeCell ref="H5:J5"/>
    <mergeCell ref="B2:E2"/>
    <mergeCell ref="B11:D11"/>
    <mergeCell ref="B12:D12"/>
    <mergeCell ref="C14:F14"/>
  </mergeCells>
  <hyperlinks>
    <hyperlink ref="E15" r:id="rId1" display="LDS Church (Approximated from food calculator program)"/>
    <hyperlink ref="C15" r:id="rId2" display="Making the Best of Basics"/>
  </hyperlinks>
  <printOptions/>
  <pageMargins left="0.3" right="0.41" top="0.64" bottom="0.65" header="0.43" footer="0.45"/>
  <pageSetup blackAndWhite="1" orientation="portrait" scale="80" r:id="rId6"/>
  <headerFooter alignWithMargins="0">
    <oddHeader>&amp;CFood Storage: Family Calculator</oddHeader>
    <oddFooter>&amp;C&amp;D</oddFooter>
  </headerFooter>
  <drawing r:id="rId5"/>
  <legacyDrawing r:id="rId4"/>
</worksheet>
</file>

<file path=xl/worksheets/sheet2.xml><?xml version="1.0" encoding="utf-8"?>
<worksheet xmlns="http://schemas.openxmlformats.org/spreadsheetml/2006/main" xmlns:r="http://schemas.openxmlformats.org/officeDocument/2006/relationships">
  <sheetPr codeName="Sheet3"/>
  <dimension ref="B2:O24"/>
  <sheetViews>
    <sheetView zoomScale="80" zoomScaleNormal="80" workbookViewId="0" topLeftCell="B1">
      <selection activeCell="C3" sqref="C3"/>
    </sheetView>
  </sheetViews>
  <sheetFormatPr defaultColWidth="9.140625" defaultRowHeight="12.75"/>
  <cols>
    <col min="1" max="1" width="2.140625" style="198" customWidth="1"/>
    <col min="2" max="2" width="48.00390625" style="288" customWidth="1"/>
    <col min="3" max="3" width="8.8515625" style="288" bestFit="1" customWidth="1"/>
    <col min="4" max="4" width="9.28125" style="288" customWidth="1"/>
    <col min="5" max="5" width="9.421875" style="288" customWidth="1"/>
    <col min="6" max="6" width="9.57421875" style="288" customWidth="1"/>
    <col min="7" max="7" width="11.140625" style="288" customWidth="1"/>
    <col min="8" max="8" width="8.28125" style="288" customWidth="1"/>
    <col min="9" max="10" width="8.140625" style="288" customWidth="1"/>
    <col min="11" max="11" width="8.57421875" style="288" customWidth="1"/>
    <col min="12" max="12" width="11.57421875" style="288" customWidth="1"/>
    <col min="13" max="13" width="11.140625" style="288" customWidth="1"/>
    <col min="14" max="14" width="11.00390625" style="288" customWidth="1"/>
    <col min="15" max="15" width="10.28125" style="288" bestFit="1" customWidth="1"/>
    <col min="16" max="16384" width="9.140625" style="198" customWidth="1"/>
  </cols>
  <sheetData>
    <row r="1" ht="13.5" thickBot="1"/>
    <row r="2" spans="2:15" ht="19.5" thickBot="1" thickTop="1">
      <c r="B2" s="373" t="s">
        <v>49</v>
      </c>
      <c r="C2" s="374"/>
      <c r="D2" s="374"/>
      <c r="E2" s="374"/>
      <c r="F2" s="374"/>
      <c r="G2" s="374"/>
      <c r="H2" s="374"/>
      <c r="I2" s="374"/>
      <c r="J2" s="374"/>
      <c r="K2" s="374"/>
      <c r="L2" s="374"/>
      <c r="M2" s="374"/>
      <c r="N2" s="374"/>
      <c r="O2" s="375"/>
    </row>
    <row r="3" spans="2:15" ht="24.75" customHeight="1">
      <c r="B3" s="376" t="s">
        <v>257</v>
      </c>
      <c r="C3" s="164">
        <v>1</v>
      </c>
      <c r="D3" s="377" t="s">
        <v>279</v>
      </c>
      <c r="E3" s="377" t="s">
        <v>15</v>
      </c>
      <c r="F3" s="378" t="s">
        <v>172</v>
      </c>
      <c r="G3" s="379" t="s">
        <v>189</v>
      </c>
      <c r="H3" s="380" t="s">
        <v>256</v>
      </c>
      <c r="I3" s="381" t="s">
        <v>261</v>
      </c>
      <c r="J3" s="382" t="s">
        <v>262</v>
      </c>
      <c r="K3" s="383" t="s">
        <v>263</v>
      </c>
      <c r="L3" s="384" t="s">
        <v>210</v>
      </c>
      <c r="M3" s="385" t="s">
        <v>211</v>
      </c>
      <c r="N3" s="386" t="s">
        <v>212</v>
      </c>
      <c r="O3" s="387" t="s">
        <v>281</v>
      </c>
    </row>
    <row r="4" spans="2:15" ht="56.25" customHeight="1" thickBot="1">
      <c r="B4" s="388" t="s">
        <v>13</v>
      </c>
      <c r="C4" s="389" t="s">
        <v>278</v>
      </c>
      <c r="D4" s="390"/>
      <c r="E4" s="391"/>
      <c r="F4" s="392"/>
      <c r="G4" s="390"/>
      <c r="H4" s="393"/>
      <c r="I4" s="394"/>
      <c r="J4" s="395"/>
      <c r="K4" s="393"/>
      <c r="L4" s="396"/>
      <c r="M4" s="397"/>
      <c r="N4" s="398"/>
      <c r="O4" s="399"/>
    </row>
    <row r="5" spans="2:15" ht="15" customHeight="1">
      <c r="B5" s="400" t="s">
        <v>174</v>
      </c>
      <c r="C5" s="165">
        <f aca="true" t="shared" si="0" ref="C5:C12">IF($C$3=1,D17,IF($C$3=2,E17,IF($C$3=3,F17,IF($C$3=4,G17,"Enter 1-4"))))</f>
        <v>14</v>
      </c>
      <c r="D5" s="401">
        <f>'Goals, Inventory, Budget'!E12</f>
        <v>16</v>
      </c>
      <c r="E5" s="402" t="str">
        <f>'Goals, Inventory, Budget'!F12</f>
        <v>gallons</v>
      </c>
      <c r="F5" s="403">
        <f>'Goals, Inventory, Budget'!G12</f>
        <v>16</v>
      </c>
      <c r="G5" s="404">
        <f>'Goals, Inventory, Budget'!H12</f>
        <v>0</v>
      </c>
      <c r="H5" s="405">
        <f>G5*2/F5</f>
        <v>0</v>
      </c>
      <c r="I5" s="406">
        <f>'Goals, Inventory, Budget'!G12-'Goals, Inventory, Budget'!H12</f>
        <v>16</v>
      </c>
      <c r="J5" s="407" t="s">
        <v>213</v>
      </c>
      <c r="K5" s="408"/>
      <c r="L5" s="409">
        <f>'Goals, Inventory, Budget'!AG19</f>
        <v>0</v>
      </c>
      <c r="M5" s="407" t="s">
        <v>213</v>
      </c>
      <c r="N5" s="410"/>
      <c r="O5" s="411"/>
    </row>
    <row r="6" spans="2:15" ht="15" customHeight="1">
      <c r="B6" s="412" t="s">
        <v>149</v>
      </c>
      <c r="C6" s="166">
        <f t="shared" si="0"/>
        <v>625</v>
      </c>
      <c r="D6" s="413">
        <f>'Goals, Inventory, Budget'!E65</f>
        <v>462</v>
      </c>
      <c r="E6" s="130" t="str">
        <f>'Goals, Inventory, Budget'!F65</f>
        <v>lbs</v>
      </c>
      <c r="F6" s="414">
        <f>'Goals, Inventory, Budget'!G65</f>
        <v>462</v>
      </c>
      <c r="G6" s="415">
        <f>'Goals, Inventory, Budget'!H65</f>
        <v>0</v>
      </c>
      <c r="H6" s="416">
        <f aca="true" t="shared" si="1" ref="H6:H12">G6*12/F6</f>
        <v>0</v>
      </c>
      <c r="I6" s="417">
        <f>'Goals, Inventory, Budget'!I65</f>
        <v>462</v>
      </c>
      <c r="J6" s="19">
        <f>'Goals, Inventory, Budget'!J65</f>
        <v>231</v>
      </c>
      <c r="K6" s="20">
        <f>'Goals, Inventory, Budget'!K65</f>
        <v>115.5</v>
      </c>
      <c r="L6" s="418">
        <f>'Goals, Inventory, Budget'!AG65</f>
        <v>80.15</v>
      </c>
      <c r="M6" s="146">
        <f>'Goals, Inventory, Budget'!AH65</f>
        <v>40.075</v>
      </c>
      <c r="N6" s="419">
        <f>'Goals, Inventory, Budget'!AI65</f>
        <v>20.0375</v>
      </c>
      <c r="O6" s="420">
        <f>'Goals, Inventory, Budget'!AJ65</f>
        <v>6.679166666666667</v>
      </c>
    </row>
    <row r="7" spans="2:15" ht="15" customHeight="1">
      <c r="B7" s="412" t="s">
        <v>150</v>
      </c>
      <c r="C7" s="166">
        <f t="shared" si="0"/>
        <v>85</v>
      </c>
      <c r="D7" s="413">
        <f>'Goals, Inventory, Budget'!E87</f>
        <v>6</v>
      </c>
      <c r="E7" s="130" t="str">
        <f>'Goals, Inventory, Budget'!F87</f>
        <v>lbs</v>
      </c>
      <c r="F7" s="414">
        <f>'Goals, Inventory, Budget'!G87</f>
        <v>6</v>
      </c>
      <c r="G7" s="415">
        <f>'Goals, Inventory, Budget'!H87</f>
        <v>0</v>
      </c>
      <c r="H7" s="416">
        <f t="shared" si="1"/>
        <v>0</v>
      </c>
      <c r="I7" s="417">
        <f>'Goals, Inventory, Budget'!I87</f>
        <v>6</v>
      </c>
      <c r="J7" s="19">
        <f>'Goals, Inventory, Budget'!J87</f>
        <v>3</v>
      </c>
      <c r="K7" s="20">
        <f>'Goals, Inventory, Budget'!K87</f>
        <v>1.5</v>
      </c>
      <c r="L7" s="418">
        <f>'Goals, Inventory, Budget'!AG87</f>
        <v>0</v>
      </c>
      <c r="M7" s="146">
        <f>'Goals, Inventory, Budget'!AH87</f>
        <v>0</v>
      </c>
      <c r="N7" s="419">
        <f>'Goals, Inventory, Budget'!AI87</f>
        <v>0</v>
      </c>
      <c r="O7" s="420">
        <f>'Goals, Inventory, Budget'!AJ87</f>
        <v>0</v>
      </c>
    </row>
    <row r="8" spans="2:15" ht="15" customHeight="1">
      <c r="B8" s="412" t="s">
        <v>51</v>
      </c>
      <c r="C8" s="166">
        <f t="shared" si="0"/>
        <v>200</v>
      </c>
      <c r="D8" s="421">
        <f>'Goals, Inventory, Budget'!E116</f>
        <v>164.125</v>
      </c>
      <c r="E8" s="130" t="str">
        <f>'Goals, Inventory, Budget'!F116</f>
        <v>lbs</v>
      </c>
      <c r="F8" s="414">
        <f>'Goals, Inventory, Budget'!G116</f>
        <v>164.125</v>
      </c>
      <c r="G8" s="415">
        <f>'Goals, Inventory, Budget'!H116</f>
        <v>0</v>
      </c>
      <c r="H8" s="416">
        <f t="shared" si="1"/>
        <v>0</v>
      </c>
      <c r="I8" s="417">
        <f>'Goals, Inventory, Budget'!I116</f>
        <v>164.125</v>
      </c>
      <c r="J8" s="19">
        <f>'Goals, Inventory, Budget'!J116</f>
        <v>82.0625</v>
      </c>
      <c r="K8" s="20">
        <f>'Goals, Inventory, Budget'!K116</f>
        <v>41.03125</v>
      </c>
      <c r="L8" s="418">
        <f>'Goals, Inventory, Budget'!AG116</f>
        <v>129</v>
      </c>
      <c r="M8" s="146">
        <f>'Goals, Inventory, Budget'!AH116</f>
        <v>64.5</v>
      </c>
      <c r="N8" s="419">
        <f>'Goals, Inventory, Budget'!AI116</f>
        <v>32.25</v>
      </c>
      <c r="O8" s="420">
        <f>'Goals, Inventory, Budget'!AJ116</f>
        <v>10.75</v>
      </c>
    </row>
    <row r="9" spans="2:15" ht="15" customHeight="1">
      <c r="B9" s="412" t="s">
        <v>52</v>
      </c>
      <c r="C9" s="166">
        <f t="shared" si="0"/>
        <v>100</v>
      </c>
      <c r="D9" s="421">
        <f>'Goals, Inventory, Budget'!E141</f>
        <v>75</v>
      </c>
      <c r="E9" s="130" t="str">
        <f>'Goals, Inventory, Budget'!F141</f>
        <v>lbs</v>
      </c>
      <c r="F9" s="414">
        <f>'Goals, Inventory, Budget'!G141</f>
        <v>75</v>
      </c>
      <c r="G9" s="415">
        <f>'Goals, Inventory, Budget'!H141</f>
        <v>0</v>
      </c>
      <c r="H9" s="416">
        <f t="shared" si="1"/>
        <v>0</v>
      </c>
      <c r="I9" s="417">
        <f>'Goals, Inventory, Budget'!I141</f>
        <v>75</v>
      </c>
      <c r="J9" s="19">
        <f>'Goals, Inventory, Budget'!J141</f>
        <v>37.5</v>
      </c>
      <c r="K9" s="20">
        <f>'Goals, Inventory, Budget'!K141</f>
        <v>18.75</v>
      </c>
      <c r="L9" s="418">
        <f>'Goals, Inventory, Budget'!AG141</f>
        <v>3.8</v>
      </c>
      <c r="M9" s="146">
        <f>'Goals, Inventory, Budget'!AH141</f>
        <v>1.9</v>
      </c>
      <c r="N9" s="419">
        <f>'Goals, Inventory, Budget'!AI141</f>
        <v>0.95</v>
      </c>
      <c r="O9" s="420">
        <f>'Goals, Inventory, Budget'!AJ141</f>
        <v>0.31666666666666665</v>
      </c>
    </row>
    <row r="10" spans="2:15" ht="15" customHeight="1">
      <c r="B10" s="412" t="s">
        <v>53</v>
      </c>
      <c r="C10" s="166">
        <f t="shared" si="0"/>
        <v>90</v>
      </c>
      <c r="D10" s="421">
        <f>'Goals, Inventory, Budget'!E163</f>
        <v>90.25</v>
      </c>
      <c r="E10" s="130" t="str">
        <f>'Goals, Inventory, Budget'!F163</f>
        <v>lbs</v>
      </c>
      <c r="F10" s="414">
        <f>'Goals, Inventory, Budget'!G163</f>
        <v>90.25</v>
      </c>
      <c r="G10" s="415">
        <f>'Goals, Inventory, Budget'!H163</f>
        <v>0</v>
      </c>
      <c r="H10" s="416">
        <f t="shared" si="1"/>
        <v>0</v>
      </c>
      <c r="I10" s="417">
        <f>'Goals, Inventory, Budget'!I163</f>
        <v>90.25</v>
      </c>
      <c r="J10" s="19">
        <f>'Goals, Inventory, Budget'!J163</f>
        <v>45.125</v>
      </c>
      <c r="K10" s="20">
        <f>'Goals, Inventory, Budget'!K163</f>
        <v>22.5625</v>
      </c>
      <c r="L10" s="418">
        <f>'Goals, Inventory, Budget'!AG163</f>
        <v>53.75</v>
      </c>
      <c r="M10" s="146">
        <f>'Goals, Inventory, Budget'!AH163</f>
        <v>26.875</v>
      </c>
      <c r="N10" s="419">
        <f>'Goals, Inventory, Budget'!AI163</f>
        <v>13.4375</v>
      </c>
      <c r="O10" s="420">
        <f>'Goals, Inventory, Budget'!AJ163</f>
        <v>4.479166666666667</v>
      </c>
    </row>
    <row r="11" spans="2:15" ht="15" customHeight="1">
      <c r="B11" s="422" t="s">
        <v>54</v>
      </c>
      <c r="C11" s="193">
        <f t="shared" si="0"/>
        <v>10</v>
      </c>
      <c r="D11" s="423">
        <f>'Goals, Inventory, Budget'!E187</f>
        <v>1</v>
      </c>
      <c r="E11" s="424" t="str">
        <f>'Goals, Inventory, Budget'!F187</f>
        <v>lbs</v>
      </c>
      <c r="F11" s="414">
        <f>'Goals, Inventory, Budget'!G187</f>
        <v>1</v>
      </c>
      <c r="G11" s="415">
        <f>'Goals, Inventory, Budget'!H187</f>
        <v>0</v>
      </c>
      <c r="H11" s="416">
        <f t="shared" si="1"/>
        <v>0</v>
      </c>
      <c r="I11" s="417">
        <f>'Goals, Inventory, Budget'!I187</f>
        <v>1</v>
      </c>
      <c r="J11" s="19">
        <f>'Goals, Inventory, Budget'!J187</f>
        <v>0.5</v>
      </c>
      <c r="K11" s="20">
        <f>'Goals, Inventory, Budget'!K187</f>
        <v>0.25</v>
      </c>
      <c r="L11" s="418">
        <f>'Goals, Inventory, Budget'!AG187</f>
        <v>0</v>
      </c>
      <c r="M11" s="146">
        <f>'Goals, Inventory, Budget'!AH187</f>
        <v>0</v>
      </c>
      <c r="N11" s="419">
        <f>'Goals, Inventory, Budget'!AI187</f>
        <v>0</v>
      </c>
      <c r="O11" s="420">
        <f>'Goals, Inventory, Budget'!AJ187</f>
        <v>0</v>
      </c>
    </row>
    <row r="12" spans="2:15" ht="29.25" customHeight="1" thickBot="1">
      <c r="B12" s="425" t="s">
        <v>163</v>
      </c>
      <c r="C12" s="190">
        <f t="shared" si="0"/>
        <v>0</v>
      </c>
      <c r="D12" s="426">
        <f>'Goals, Inventory, Budget'!E212</f>
        <v>2</v>
      </c>
      <c r="E12" s="427" t="str">
        <f>'Goals, Inventory, Budget'!F212</f>
        <v>lbs</v>
      </c>
      <c r="F12" s="428">
        <f>'Goals, Inventory, Budget'!G212</f>
        <v>2</v>
      </c>
      <c r="G12" s="429">
        <f>'Goals, Inventory, Budget'!H212</f>
        <v>0</v>
      </c>
      <c r="H12" s="430">
        <f t="shared" si="1"/>
        <v>0</v>
      </c>
      <c r="I12" s="431">
        <f>'Goals, Inventory, Budget'!I212</f>
        <v>2</v>
      </c>
      <c r="J12" s="432">
        <f>'Goals, Inventory, Budget'!J212</f>
        <v>1</v>
      </c>
      <c r="K12" s="433">
        <f>'Goals, Inventory, Budget'!K212</f>
        <v>0.5</v>
      </c>
      <c r="L12" s="418">
        <f>'Goals, Inventory, Budget'!AG212</f>
        <v>2.72</v>
      </c>
      <c r="M12" s="146">
        <f>'Goals, Inventory, Budget'!AH212</f>
        <v>1.36</v>
      </c>
      <c r="N12" s="419">
        <f>'Goals, Inventory, Budget'!AI212</f>
        <v>0.68</v>
      </c>
      <c r="O12" s="420">
        <f>'Goals, Inventory, Budget'!AJ212</f>
        <v>0.22666666666666668</v>
      </c>
    </row>
    <row r="13" spans="12:15" ht="40.5" customHeight="1" thickBot="1">
      <c r="L13" s="434" t="s">
        <v>210</v>
      </c>
      <c r="M13" s="385" t="s">
        <v>211</v>
      </c>
      <c r="N13" s="386" t="s">
        <v>212</v>
      </c>
      <c r="O13" s="387" t="s">
        <v>281</v>
      </c>
    </row>
    <row r="14" spans="2:15" ht="18.75" customHeight="1" thickBot="1">
      <c r="B14" s="435" t="s">
        <v>173</v>
      </c>
      <c r="C14" s="436"/>
      <c r="D14" s="437">
        <v>1</v>
      </c>
      <c r="E14" s="277">
        <v>2</v>
      </c>
      <c r="F14" s="277">
        <v>3</v>
      </c>
      <c r="G14" s="438">
        <v>4</v>
      </c>
      <c r="H14" s="202"/>
      <c r="L14" s="439"/>
      <c r="M14" s="397"/>
      <c r="N14" s="398"/>
      <c r="O14" s="399"/>
    </row>
    <row r="15" spans="2:15" ht="40.5" customHeight="1" thickBot="1" thickTop="1">
      <c r="B15" s="440"/>
      <c r="C15" s="441"/>
      <c r="D15" s="442" t="s">
        <v>169</v>
      </c>
      <c r="E15" s="443" t="s">
        <v>170</v>
      </c>
      <c r="F15" s="444" t="s">
        <v>171</v>
      </c>
      <c r="G15" s="445" t="s">
        <v>208</v>
      </c>
      <c r="H15" s="446"/>
      <c r="K15" s="447" t="s">
        <v>258</v>
      </c>
      <c r="L15" s="448">
        <f>SUM(L5:L12)</f>
        <v>269.4200000000001</v>
      </c>
      <c r="M15" s="449">
        <f>SUM(M5:M12)</f>
        <v>134.71000000000004</v>
      </c>
      <c r="N15" s="450">
        <f>SUM(N5:N12)</f>
        <v>67.35500000000002</v>
      </c>
      <c r="O15" s="451">
        <f>SUM(O5:O12)</f>
        <v>22.451666666666668</v>
      </c>
    </row>
    <row r="16" spans="2:8" ht="38.25">
      <c r="B16" s="452" t="s">
        <v>13</v>
      </c>
      <c r="C16" s="453" t="s">
        <v>15</v>
      </c>
      <c r="D16" s="454" t="s">
        <v>278</v>
      </c>
      <c r="E16" s="455" t="s">
        <v>278</v>
      </c>
      <c r="F16" s="455" t="s">
        <v>278</v>
      </c>
      <c r="G16" s="455" t="s">
        <v>278</v>
      </c>
      <c r="H16" s="289"/>
    </row>
    <row r="17" spans="2:8" ht="12.75">
      <c r="B17" s="338" t="s">
        <v>50</v>
      </c>
      <c r="C17" s="456" t="s">
        <v>16</v>
      </c>
      <c r="D17" s="362">
        <v>14</v>
      </c>
      <c r="E17" s="11">
        <v>14</v>
      </c>
      <c r="F17" s="39"/>
      <c r="G17" s="32"/>
      <c r="H17" s="289"/>
    </row>
    <row r="18" spans="2:8" ht="12.75">
      <c r="B18" s="338" t="s">
        <v>149</v>
      </c>
      <c r="C18" s="456" t="s">
        <v>23</v>
      </c>
      <c r="D18" s="362">
        <v>625</v>
      </c>
      <c r="E18" s="11">
        <v>400</v>
      </c>
      <c r="F18" s="39"/>
      <c r="G18" s="32"/>
      <c r="H18" s="289"/>
    </row>
    <row r="19" spans="2:8" ht="12.75">
      <c r="B19" s="338" t="s">
        <v>150</v>
      </c>
      <c r="C19" s="456" t="s">
        <v>23</v>
      </c>
      <c r="D19" s="362">
        <v>85</v>
      </c>
      <c r="E19" s="11">
        <v>60</v>
      </c>
      <c r="F19" s="39"/>
      <c r="G19" s="32"/>
      <c r="H19" s="289"/>
    </row>
    <row r="20" spans="2:8" ht="12.75">
      <c r="B20" s="338" t="s">
        <v>51</v>
      </c>
      <c r="C20" s="456" t="s">
        <v>23</v>
      </c>
      <c r="D20" s="362">
        <v>200</v>
      </c>
      <c r="E20" s="11">
        <v>16</v>
      </c>
      <c r="F20" s="39"/>
      <c r="G20" s="32"/>
      <c r="H20" s="289"/>
    </row>
    <row r="21" spans="2:8" ht="12.75">
      <c r="B21" s="338" t="s">
        <v>52</v>
      </c>
      <c r="C21" s="456" t="s">
        <v>23</v>
      </c>
      <c r="D21" s="362">
        <v>100</v>
      </c>
      <c r="E21" s="11">
        <v>60</v>
      </c>
      <c r="F21" s="39"/>
      <c r="G21" s="32"/>
      <c r="H21" s="289"/>
    </row>
    <row r="22" spans="2:8" ht="12.75">
      <c r="B22" s="338" t="s">
        <v>53</v>
      </c>
      <c r="C22" s="456" t="s">
        <v>23</v>
      </c>
      <c r="D22" s="362">
        <v>90</v>
      </c>
      <c r="E22" s="11">
        <v>19</v>
      </c>
      <c r="F22" s="39"/>
      <c r="G22" s="32"/>
      <c r="H22" s="289"/>
    </row>
    <row r="23" spans="2:8" ht="12.75">
      <c r="B23" s="457" t="s">
        <v>54</v>
      </c>
      <c r="C23" s="458" t="s">
        <v>23</v>
      </c>
      <c r="D23" s="459">
        <v>10</v>
      </c>
      <c r="E23" s="22"/>
      <c r="F23" s="194"/>
      <c r="G23" s="195"/>
      <c r="H23" s="289"/>
    </row>
    <row r="24" spans="2:8" ht="26.25" thickBot="1">
      <c r="B24" s="460" t="s">
        <v>163</v>
      </c>
      <c r="C24" s="358" t="s">
        <v>23</v>
      </c>
      <c r="D24" s="365"/>
      <c r="E24" s="461"/>
      <c r="F24" s="191"/>
      <c r="G24" s="192"/>
      <c r="H24" s="289"/>
    </row>
  </sheetData>
  <sheetProtection sheet="1" objects="1" scenarios="1"/>
  <mergeCells count="18">
    <mergeCell ref="M3:M4"/>
    <mergeCell ref="N3:N4"/>
    <mergeCell ref="J3:J4"/>
    <mergeCell ref="K3:K4"/>
    <mergeCell ref="E3:E4"/>
    <mergeCell ref="D3:D4"/>
    <mergeCell ref="H3:H4"/>
    <mergeCell ref="L3:L4"/>
    <mergeCell ref="B2:O2"/>
    <mergeCell ref="O3:O4"/>
    <mergeCell ref="O13:O14"/>
    <mergeCell ref="L13:L14"/>
    <mergeCell ref="M13:M14"/>
    <mergeCell ref="N13:N14"/>
    <mergeCell ref="B14:C15"/>
    <mergeCell ref="F3:F4"/>
    <mergeCell ref="G3:G4"/>
    <mergeCell ref="I3:I4"/>
  </mergeCells>
  <hyperlinks>
    <hyperlink ref="E15" r:id="rId1" display="LDS Church"/>
  </hyperlinks>
  <printOptions/>
  <pageMargins left="0.64" right="0.42" top="1.04" bottom="1" header="0.5" footer="0.5"/>
  <pageSetup blackAndWhite="1" horizontalDpi="600" verticalDpi="600" orientation="landscape" paperSize="9" scale="74" r:id="rId4"/>
  <headerFooter alignWithMargins="0">
    <oddHeader>&amp;CFood Storage Summary</oddHeader>
    <oddFooter>&amp;C&amp;D</oddFooter>
  </headerFooter>
  <legacyDrawing r:id="rId3"/>
</worksheet>
</file>

<file path=xl/worksheets/sheet3.xml><?xml version="1.0" encoding="utf-8"?>
<worksheet xmlns="http://schemas.openxmlformats.org/spreadsheetml/2006/main" xmlns:r="http://schemas.openxmlformats.org/officeDocument/2006/relationships">
  <sheetPr codeName="Sheet1"/>
  <dimension ref="A1:AN212"/>
  <sheetViews>
    <sheetView zoomScale="85" zoomScaleNormal="85" workbookViewId="0" topLeftCell="A1">
      <pane ySplit="4" topLeftCell="BM5" activePane="bottomLeft" state="frozen"/>
      <selection pane="topLeft" activeCell="A1" sqref="A1"/>
      <selection pane="bottomLeft" activeCell="C8" sqref="C8"/>
    </sheetView>
  </sheetViews>
  <sheetFormatPr defaultColWidth="9.140625" defaultRowHeight="12.75"/>
  <cols>
    <col min="1" max="1" width="2.28125" style="198" customWidth="1"/>
    <col min="2" max="2" width="3.28125" style="288" hidden="1" customWidth="1"/>
    <col min="3" max="3" width="31.7109375" style="695" customWidth="1"/>
    <col min="4" max="4" width="9.8515625" style="696" customWidth="1"/>
    <col min="5" max="5" width="8.8515625" style="542" customWidth="1"/>
    <col min="6" max="6" width="7.00390625" style="542" customWidth="1"/>
    <col min="7" max="7" width="7.140625" style="541" customWidth="1"/>
    <col min="8" max="8" width="10.00390625" style="541" customWidth="1"/>
    <col min="9" max="9" width="8.28125" style="697" customWidth="1"/>
    <col min="10" max="10" width="8.140625" style="541" customWidth="1"/>
    <col min="11" max="11" width="8.421875" style="541" customWidth="1"/>
    <col min="12" max="12" width="13.421875" style="197" customWidth="1"/>
    <col min="13" max="13" width="30.8515625" style="695" hidden="1" customWidth="1"/>
    <col min="14" max="14" width="7.421875" style="542" hidden="1" customWidth="1"/>
    <col min="15" max="15" width="6.8515625" style="541" hidden="1" customWidth="1"/>
    <col min="16" max="16" width="10.00390625" style="541" hidden="1" customWidth="1"/>
    <col min="17" max="17" width="8.140625" style="697" hidden="1" customWidth="1"/>
    <col min="18" max="18" width="8.00390625" style="197" hidden="1" customWidth="1"/>
    <col min="19" max="19" width="9.57421875" style="201" hidden="1" customWidth="1"/>
    <col min="20" max="20" width="7.421875" style="204" hidden="1" customWidth="1"/>
    <col min="21" max="21" width="8.00390625" style="541" hidden="1" customWidth="1"/>
    <col min="22" max="22" width="8.140625" style="197" hidden="1" customWidth="1"/>
    <col min="23" max="23" width="10.7109375" style="542" hidden="1" customWidth="1"/>
    <col min="24" max="24" width="10.00390625" style="197" hidden="1" customWidth="1"/>
    <col min="25" max="25" width="11.140625" style="541" hidden="1" customWidth="1"/>
    <col min="26" max="26" width="41.00390625" style="288" hidden="1" customWidth="1"/>
    <col min="27" max="27" width="7.140625" style="288" hidden="1" customWidth="1"/>
    <col min="28" max="28" width="7.421875" style="288" hidden="1" customWidth="1"/>
    <col min="29" max="29" width="7.140625" style="698" hidden="1" customWidth="1"/>
    <col min="30" max="30" width="8.7109375" style="288" hidden="1" customWidth="1"/>
    <col min="31" max="32" width="9.140625" style="288" hidden="1" customWidth="1"/>
    <col min="33" max="33" width="10.00390625" style="698" hidden="1" customWidth="1"/>
    <col min="34" max="34" width="10.421875" style="698" hidden="1" customWidth="1"/>
    <col min="35" max="35" width="10.140625" style="698" hidden="1" customWidth="1"/>
    <col min="36" max="36" width="9.421875" style="698" hidden="1" customWidth="1"/>
    <col min="37" max="37" width="28.00390625" style="288" hidden="1" customWidth="1"/>
    <col min="38" max="38" width="59.57421875" style="288" hidden="1" customWidth="1"/>
    <col min="39" max="39" width="14.140625" style="288" hidden="1" customWidth="1"/>
    <col min="40" max="40" width="9.140625" style="288" customWidth="1"/>
    <col min="41" max="16384" width="9.140625" style="198" customWidth="1"/>
  </cols>
  <sheetData>
    <row r="1" spans="1:39" ht="25.5" customHeight="1" thickTop="1">
      <c r="A1" s="199"/>
      <c r="B1" s="462"/>
      <c r="C1" s="463"/>
      <c r="D1" s="463"/>
      <c r="E1" s="463"/>
      <c r="F1" s="463"/>
      <c r="G1" s="463"/>
      <c r="H1" s="463"/>
      <c r="I1" s="463"/>
      <c r="J1" s="463"/>
      <c r="K1" s="464"/>
      <c r="L1" s="464"/>
      <c r="M1" s="465"/>
      <c r="N1" s="465"/>
      <c r="O1" s="465"/>
      <c r="P1" s="465"/>
      <c r="Q1" s="465"/>
      <c r="R1" s="465"/>
      <c r="S1" s="465"/>
      <c r="T1" s="465"/>
      <c r="U1" s="465"/>
      <c r="V1" s="196"/>
      <c r="W1" s="466"/>
      <c r="X1" s="196"/>
      <c r="Y1" s="467"/>
      <c r="Z1" s="468"/>
      <c r="AA1" s="468"/>
      <c r="AB1" s="468"/>
      <c r="AC1" s="468"/>
      <c r="AD1" s="468"/>
      <c r="AE1" s="468"/>
      <c r="AF1" s="468"/>
      <c r="AG1" s="469"/>
      <c r="AH1" s="469"/>
      <c r="AI1" s="469"/>
      <c r="AJ1" s="469"/>
      <c r="AK1" s="299"/>
      <c r="AL1" s="288" t="s">
        <v>264</v>
      </c>
      <c r="AM1" s="288" t="s">
        <v>265</v>
      </c>
    </row>
    <row r="2" spans="1:39" ht="17.25" customHeight="1">
      <c r="A2" s="199"/>
      <c r="B2" s="289"/>
      <c r="C2" s="463"/>
      <c r="D2" s="463"/>
      <c r="E2" s="463"/>
      <c r="F2" s="463"/>
      <c r="G2" s="463"/>
      <c r="H2" s="463"/>
      <c r="I2" s="463"/>
      <c r="J2" s="463"/>
      <c r="K2" s="464"/>
      <c r="L2" s="464"/>
      <c r="M2" s="465"/>
      <c r="N2" s="465"/>
      <c r="O2" s="465"/>
      <c r="P2" s="465"/>
      <c r="Q2" s="465"/>
      <c r="R2" s="465"/>
      <c r="S2" s="465"/>
      <c r="T2" s="465"/>
      <c r="U2" s="465"/>
      <c r="V2" s="196"/>
      <c r="W2" s="466"/>
      <c r="X2" s="196"/>
      <c r="Y2" s="467"/>
      <c r="Z2" s="468"/>
      <c r="AA2" s="468"/>
      <c r="AB2" s="468"/>
      <c r="AC2" s="468"/>
      <c r="AD2" s="468"/>
      <c r="AE2" s="468"/>
      <c r="AF2" s="468"/>
      <c r="AG2" s="469"/>
      <c r="AH2" s="469"/>
      <c r="AI2" s="469"/>
      <c r="AJ2" s="469"/>
      <c r="AK2" s="299"/>
      <c r="AL2" s="288" t="s">
        <v>81</v>
      </c>
      <c r="AM2" s="288" t="s">
        <v>259</v>
      </c>
    </row>
    <row r="3" spans="1:39" ht="12.75">
      <c r="A3" s="199"/>
      <c r="B3" s="289"/>
      <c r="C3" s="470"/>
      <c r="D3" s="464"/>
      <c r="E3" s="466"/>
      <c r="F3" s="466"/>
      <c r="G3" s="467"/>
      <c r="H3" s="467"/>
      <c r="I3" s="471"/>
      <c r="J3" s="467"/>
      <c r="K3" s="467"/>
      <c r="L3" s="196"/>
      <c r="M3" s="470"/>
      <c r="N3" s="466"/>
      <c r="O3" s="467"/>
      <c r="P3" s="467"/>
      <c r="Q3" s="471"/>
      <c r="R3" s="196"/>
      <c r="S3" s="467"/>
      <c r="T3" s="196"/>
      <c r="U3" s="467"/>
      <c r="V3" s="196"/>
      <c r="W3" s="466"/>
      <c r="X3" s="196"/>
      <c r="Y3" s="467"/>
      <c r="Z3" s="472"/>
      <c r="AA3" s="472"/>
      <c r="AB3" s="472"/>
      <c r="AC3" s="469"/>
      <c r="AD3" s="472"/>
      <c r="AE3" s="472"/>
      <c r="AF3" s="472"/>
      <c r="AG3" s="469"/>
      <c r="AH3" s="469"/>
      <c r="AI3" s="469"/>
      <c r="AJ3" s="469"/>
      <c r="AK3" s="299"/>
      <c r="AL3" s="288" t="s">
        <v>22</v>
      </c>
      <c r="AM3" s="288" t="s">
        <v>260</v>
      </c>
    </row>
    <row r="4" spans="1:38" ht="18.75" thickBot="1">
      <c r="A4" s="199"/>
      <c r="B4" s="473"/>
      <c r="C4" s="474" t="s">
        <v>265</v>
      </c>
      <c r="D4" s="474"/>
      <c r="E4" s="474"/>
      <c r="F4" s="474"/>
      <c r="G4" s="474"/>
      <c r="H4" s="474"/>
      <c r="I4" s="474"/>
      <c r="J4" s="474"/>
      <c r="K4" s="474"/>
      <c r="L4" s="474"/>
      <c r="M4" s="474" t="s">
        <v>259</v>
      </c>
      <c r="N4" s="474"/>
      <c r="O4" s="474"/>
      <c r="P4" s="474"/>
      <c r="Q4" s="474"/>
      <c r="R4" s="474"/>
      <c r="S4" s="474"/>
      <c r="T4" s="474"/>
      <c r="U4" s="474"/>
      <c r="V4" s="474"/>
      <c r="W4" s="474"/>
      <c r="X4" s="474"/>
      <c r="Y4" s="474"/>
      <c r="Z4" s="475" t="s">
        <v>260</v>
      </c>
      <c r="AA4" s="475"/>
      <c r="AB4" s="475"/>
      <c r="AC4" s="475"/>
      <c r="AD4" s="475"/>
      <c r="AE4" s="475"/>
      <c r="AF4" s="475"/>
      <c r="AG4" s="475"/>
      <c r="AH4" s="475"/>
      <c r="AI4" s="475"/>
      <c r="AJ4" s="475"/>
      <c r="AK4" s="475"/>
      <c r="AL4" s="288" t="s">
        <v>151</v>
      </c>
    </row>
    <row r="5" spans="2:38" ht="17.25" thickBot="1" thickTop="1">
      <c r="B5" s="476" t="s">
        <v>81</v>
      </c>
      <c r="C5" s="304" t="s">
        <v>81</v>
      </c>
      <c r="D5" s="477"/>
      <c r="E5" s="477"/>
      <c r="F5" s="477"/>
      <c r="G5" s="477"/>
      <c r="H5" s="477"/>
      <c r="I5" s="477"/>
      <c r="J5" s="477"/>
      <c r="K5" s="477"/>
      <c r="L5" s="478"/>
      <c r="M5" s="310" t="str">
        <f>'Goals, Inventory, Budget'!C5</f>
        <v>Water - Emergency Supplies and Treatments (2 weeks)</v>
      </c>
      <c r="N5" s="311">
        <f>'Goals, Inventory, Budget'!F5</f>
        <v>0</v>
      </c>
      <c r="O5" s="311">
        <f>'Goals, Inventory, Budget'!G5</f>
        <v>0</v>
      </c>
      <c r="P5" s="311">
        <f>'Goals, Inventory, Budget'!H5</f>
        <v>0</v>
      </c>
      <c r="Q5" s="311">
        <f>'Goals, Inventory, Budget'!I5</f>
        <v>0</v>
      </c>
      <c r="R5" s="311">
        <f>'Goals, Inventory, Budget'!J5</f>
        <v>0</v>
      </c>
      <c r="S5" s="311">
        <f>'Goals, Inventory, Budget'!K5</f>
        <v>0</v>
      </c>
      <c r="T5" s="311"/>
      <c r="U5" s="311"/>
      <c r="V5" s="311"/>
      <c r="W5" s="311"/>
      <c r="X5" s="311"/>
      <c r="Y5" s="312"/>
      <c r="Z5" s="479" t="str">
        <f>'Goals, Inventory, Budget'!C5</f>
        <v>Water - Emergency Supplies and Treatments (2 weeks)</v>
      </c>
      <c r="AA5" s="480"/>
      <c r="AB5" s="480"/>
      <c r="AC5" s="480"/>
      <c r="AD5" s="480"/>
      <c r="AE5" s="480"/>
      <c r="AF5" s="480"/>
      <c r="AG5" s="480"/>
      <c r="AH5" s="480"/>
      <c r="AI5" s="480"/>
      <c r="AJ5" s="481"/>
      <c r="AL5" s="288" t="s">
        <v>51</v>
      </c>
    </row>
    <row r="6" spans="2:38" ht="51">
      <c r="B6" s="482"/>
      <c r="C6" s="483" t="s">
        <v>13</v>
      </c>
      <c r="D6" s="484" t="s">
        <v>14</v>
      </c>
      <c r="E6" s="455" t="s">
        <v>276</v>
      </c>
      <c r="F6" s="455" t="s">
        <v>15</v>
      </c>
      <c r="G6" s="485" t="s">
        <v>190</v>
      </c>
      <c r="H6" s="485" t="s">
        <v>189</v>
      </c>
      <c r="I6" s="486"/>
      <c r="J6" s="487"/>
      <c r="K6" s="488"/>
      <c r="L6" s="209"/>
      <c r="M6" s="178" t="str">
        <f>'Goals, Inventory, Budget'!C6</f>
        <v>Storage Item</v>
      </c>
      <c r="N6" s="179" t="str">
        <f>'Goals, Inventory, Budget'!F6</f>
        <v>Units</v>
      </c>
      <c r="O6" s="180" t="str">
        <f>'Goals, Inventory, Budget'!G6</f>
        <v>Family Total Goal</v>
      </c>
      <c r="P6" s="180" t="str">
        <f>'Goals, Inventory, Budget'!H6</f>
        <v>In Inventory</v>
      </c>
      <c r="Q6" s="33" t="s">
        <v>206</v>
      </c>
      <c r="R6" s="34" t="s">
        <v>248</v>
      </c>
      <c r="S6" s="35" t="s">
        <v>249</v>
      </c>
      <c r="T6" s="35" t="s">
        <v>250</v>
      </c>
      <c r="U6" s="35" t="s">
        <v>251</v>
      </c>
      <c r="V6" s="35" t="s">
        <v>252</v>
      </c>
      <c r="W6" s="35" t="s">
        <v>253</v>
      </c>
      <c r="X6" s="36" t="s">
        <v>254</v>
      </c>
      <c r="Y6" s="36" t="s">
        <v>255</v>
      </c>
      <c r="Z6" s="452" t="str">
        <f>'Goals, Inventory, Budget'!C6</f>
        <v>Storage Item</v>
      </c>
      <c r="AA6" s="489" t="str">
        <f>'Goals, Inventory, Budget'!G6</f>
        <v>Family Total Goal</v>
      </c>
      <c r="AB6" s="490" t="str">
        <f>'Goals, Inventory, Budget'!F6</f>
        <v>Units</v>
      </c>
      <c r="AC6" s="491" t="s">
        <v>209</v>
      </c>
      <c r="AD6" s="492" t="s">
        <v>284</v>
      </c>
      <c r="AE6" s="493"/>
      <c r="AF6" s="493"/>
      <c r="AG6" s="494" t="s">
        <v>269</v>
      </c>
      <c r="AH6" s="495"/>
      <c r="AI6" s="496" t="s">
        <v>285</v>
      </c>
      <c r="AJ6" s="497"/>
      <c r="AL6" s="288" t="s">
        <v>101</v>
      </c>
    </row>
    <row r="7" spans="2:38" ht="43.5" customHeight="1">
      <c r="B7" s="482"/>
      <c r="C7" s="498" t="s">
        <v>166</v>
      </c>
      <c r="D7" s="499"/>
      <c r="E7" s="499"/>
      <c r="F7" s="499"/>
      <c r="G7" s="499"/>
      <c r="H7" s="499"/>
      <c r="I7" s="499"/>
      <c r="J7" s="499"/>
      <c r="K7" s="500"/>
      <c r="L7" s="288"/>
      <c r="M7" s="302" t="str">
        <f>'Goals, Inventory, Budget'!C7</f>
        <v>Water  Basic Sustenance-Level - drinking, some cooking, washing hands &amp; face (14 gal. min. per adult)    Basic Maintenance-Level - drinking, cooking &amp; preparing food, cleaning utensils, washing body (28 gal. min. per adult) </v>
      </c>
      <c r="N7" s="306">
        <f>'Goals, Inventory, Budget'!F7</f>
        <v>0</v>
      </c>
      <c r="O7" s="306">
        <f>'Goals, Inventory, Budget'!G7</f>
        <v>0</v>
      </c>
      <c r="P7" s="306">
        <f>'Goals, Inventory, Budget'!H7</f>
        <v>0</v>
      </c>
      <c r="Q7" s="306">
        <f>'Goals, Inventory, Budget'!I7</f>
        <v>0</v>
      </c>
      <c r="R7" s="306">
        <f>'Goals, Inventory, Budget'!J7</f>
        <v>0</v>
      </c>
      <c r="S7" s="306">
        <f>'Goals, Inventory, Budget'!K7</f>
        <v>0</v>
      </c>
      <c r="T7" s="306"/>
      <c r="U7" s="306"/>
      <c r="V7" s="306"/>
      <c r="W7" s="306"/>
      <c r="X7" s="306"/>
      <c r="Y7" s="232"/>
      <c r="Z7" s="308" t="str">
        <f>'Goals, Inventory, Budget'!C7</f>
        <v>Water  Basic Sustenance-Level - drinking, some cooking, washing hands &amp; face (14 gal. min. per adult)    Basic Maintenance-Level - drinking, cooking &amp; preparing food, cleaning utensils, washing body (28 gal. min. per adult) </v>
      </c>
      <c r="AA7" s="501"/>
      <c r="AB7" s="501"/>
      <c r="AC7" s="501"/>
      <c r="AD7" s="501"/>
      <c r="AE7" s="501"/>
      <c r="AF7" s="501"/>
      <c r="AG7" s="501"/>
      <c r="AH7" s="501"/>
      <c r="AI7" s="502"/>
      <c r="AJ7" s="503"/>
      <c r="AL7" s="288" t="s">
        <v>109</v>
      </c>
    </row>
    <row r="8" spans="2:38" ht="12.75">
      <c r="B8" s="482"/>
      <c r="C8" s="104" t="s">
        <v>221</v>
      </c>
      <c r="D8" s="98" t="s">
        <v>37</v>
      </c>
      <c r="E8" s="8">
        <v>14</v>
      </c>
      <c r="F8" s="504" t="s">
        <v>16</v>
      </c>
      <c r="G8" s="60">
        <f>IF(E8=0,"",SUM('Family Calculator'!$C$4:$C$10)*E8)</f>
        <v>14</v>
      </c>
      <c r="H8" s="38">
        <f>IF(P8=0,"",P8)</f>
      </c>
      <c r="I8" s="260"/>
      <c r="J8" s="13"/>
      <c r="K8" s="257"/>
      <c r="M8" s="132" t="str">
        <f>'Goals, Inventory, Budget'!C8</f>
        <v>Water, potable</v>
      </c>
      <c r="N8" s="26" t="str">
        <f>'Goals, Inventory, Budget'!F8</f>
        <v>gallons</v>
      </c>
      <c r="O8" s="71">
        <f>'Goals, Inventory, Budget'!G8</f>
        <v>14</v>
      </c>
      <c r="P8" s="37">
        <f>Q8/4+R8+5*S8+10*T8+15*U8+25*V8+50*W8+X8*Y8</f>
        <v>0</v>
      </c>
      <c r="Q8" s="29"/>
      <c r="R8" s="10"/>
      <c r="S8" s="29"/>
      <c r="T8" s="29"/>
      <c r="U8" s="1"/>
      <c r="V8" s="29"/>
      <c r="W8" s="10"/>
      <c r="X8" s="274"/>
      <c r="Y8" s="32"/>
      <c r="Z8" s="506" t="str">
        <f>'Goals, Inventory, Budget'!C8</f>
        <v>Water, potable</v>
      </c>
      <c r="AA8" s="60">
        <f>'Goals, Inventory, Budget'!G8</f>
        <v>14</v>
      </c>
      <c r="AB8" s="11" t="str">
        <f>'Goals, Inventory, Budget'!F8</f>
        <v>gallons</v>
      </c>
      <c r="AC8" s="88"/>
      <c r="AD8" s="12"/>
      <c r="AE8" s="13"/>
      <c r="AF8" s="13"/>
      <c r="AG8" s="75"/>
      <c r="AH8" s="77"/>
      <c r="AI8" s="699"/>
      <c r="AJ8" s="700"/>
      <c r="AL8" s="288" t="s">
        <v>144</v>
      </c>
    </row>
    <row r="9" spans="2:38" ht="12.75">
      <c r="B9" s="482"/>
      <c r="C9" s="104" t="s">
        <v>222</v>
      </c>
      <c r="D9" s="98" t="s">
        <v>18</v>
      </c>
      <c r="E9" s="1">
        <v>2</v>
      </c>
      <c r="F9" s="504" t="s">
        <v>16</v>
      </c>
      <c r="G9" s="60">
        <f>IF(E9=0,"",SUM('Family Calculator'!$C$4:$C$10)*E9)</f>
        <v>2</v>
      </c>
      <c r="H9" s="38">
        <f>IF(P9=0,"",P9)</f>
      </c>
      <c r="I9" s="261"/>
      <c r="J9" s="16"/>
      <c r="K9" s="258"/>
      <c r="M9" s="172" t="str">
        <f>'Goals, Inventory, Budget'!C9</f>
        <v>Water, aseptic pkg</v>
      </c>
      <c r="N9" s="11" t="str">
        <f>'Goals, Inventory, Budget'!F9</f>
        <v>gallons</v>
      </c>
      <c r="O9" s="60">
        <f>'Goals, Inventory, Budget'!G9</f>
        <v>2</v>
      </c>
      <c r="P9" s="38">
        <f>Q9/4</f>
        <v>0</v>
      </c>
      <c r="Q9" s="273"/>
      <c r="R9" s="507"/>
      <c r="S9" s="508"/>
      <c r="T9" s="509"/>
      <c r="U9" s="510"/>
      <c r="V9" s="507"/>
      <c r="W9" s="511"/>
      <c r="X9" s="507"/>
      <c r="Y9" s="510"/>
      <c r="Z9" s="506" t="str">
        <f>'Goals, Inventory, Budget'!C9</f>
        <v>Water, aseptic pkg</v>
      </c>
      <c r="AA9" s="60">
        <f>'Goals, Inventory, Budget'!G9</f>
        <v>2</v>
      </c>
      <c r="AB9" s="11" t="str">
        <f>'Goals, Inventory, Budget'!F9</f>
        <v>gallons</v>
      </c>
      <c r="AC9" s="88"/>
      <c r="AD9" s="15"/>
      <c r="AE9" s="16"/>
      <c r="AF9" s="16"/>
      <c r="AG9" s="76"/>
      <c r="AH9" s="78"/>
      <c r="AI9" s="699"/>
      <c r="AJ9" s="700"/>
      <c r="AL9" s="288" t="s">
        <v>163</v>
      </c>
    </row>
    <row r="10" spans="2:36" ht="13.5" thickBot="1">
      <c r="B10" s="482"/>
      <c r="C10" s="104" t="s">
        <v>110</v>
      </c>
      <c r="D10" s="98" t="s">
        <v>37</v>
      </c>
      <c r="E10" s="1"/>
      <c r="F10" s="504" t="s">
        <v>16</v>
      </c>
      <c r="G10" s="60">
        <f>IF(E10=0,"",SUM('Family Calculator'!$C$4:$C$10)*E10)</f>
      </c>
      <c r="H10" s="38">
        <f>IF(P10=0,"",P10)</f>
      </c>
      <c r="I10" s="261"/>
      <c r="J10" s="16"/>
      <c r="K10" s="258"/>
      <c r="M10" s="176" t="str">
        <f>'Goals, Inventory, Budget'!C10</f>
        <v>Commercial bottled water</v>
      </c>
      <c r="N10" s="22" t="str">
        <f>'Goals, Inventory, Budget'!F10</f>
        <v>gallons</v>
      </c>
      <c r="O10" s="275">
        <f>'Goals, Inventory, Budget'!G10</f>
      </c>
      <c r="P10" s="265">
        <f>Q10/4</f>
        <v>0</v>
      </c>
      <c r="Q10" s="228"/>
      <c r="R10" s="507"/>
      <c r="S10" s="508"/>
      <c r="T10" s="509"/>
      <c r="U10" s="510"/>
      <c r="V10" s="507"/>
      <c r="W10" s="511"/>
      <c r="X10" s="507"/>
      <c r="Y10" s="510"/>
      <c r="Z10" s="506" t="str">
        <f>'Goals, Inventory, Budget'!C10</f>
        <v>Commercial bottled water</v>
      </c>
      <c r="AA10" s="58">
        <f>'Goals, Inventory, Budget'!G10</f>
      </c>
      <c r="AB10" s="11" t="str">
        <f>'Goals, Inventory, Budget'!F10</f>
        <v>gallons</v>
      </c>
      <c r="AC10" s="92"/>
      <c r="AD10" s="15"/>
      <c r="AE10" s="16"/>
      <c r="AF10" s="16"/>
      <c r="AG10" s="76"/>
      <c r="AH10" s="78"/>
      <c r="AI10" s="699"/>
      <c r="AJ10" s="700"/>
    </row>
    <row r="11" spans="2:36" ht="26.25" thickBot="1">
      <c r="B11" s="482"/>
      <c r="C11" s="218" t="s">
        <v>266</v>
      </c>
      <c r="D11" s="101"/>
      <c r="E11" s="6"/>
      <c r="F11" s="513" t="s">
        <v>267</v>
      </c>
      <c r="G11" s="219"/>
      <c r="H11" s="38">
        <f>IF(P11=0,"",P11)</f>
      </c>
      <c r="I11" s="261"/>
      <c r="J11" s="16"/>
      <c r="K11" s="258"/>
      <c r="M11" s="276" t="s">
        <v>277</v>
      </c>
      <c r="N11" s="277" t="s">
        <v>16</v>
      </c>
      <c r="O11" s="278">
        <f>Q11/4+R11+5*S11+10*T11+15*U11+25*V11+50*W11+X11*Y11</f>
        <v>0</v>
      </c>
      <c r="P11" s="279"/>
      <c r="Q11" s="231"/>
      <c r="R11" s="280"/>
      <c r="S11" s="281"/>
      <c r="T11" s="281"/>
      <c r="U11" s="282"/>
      <c r="V11" s="281"/>
      <c r="W11" s="280"/>
      <c r="X11" s="280"/>
      <c r="Y11" s="283"/>
      <c r="Z11" s="217" t="s">
        <v>275</v>
      </c>
      <c r="AA11" s="219"/>
      <c r="AB11" s="26" t="s">
        <v>268</v>
      </c>
      <c r="AC11" s="514"/>
      <c r="AD11" s="323">
        <f>$O$12</f>
        <v>0</v>
      </c>
      <c r="AE11" s="515"/>
      <c r="AF11" s="516"/>
      <c r="AG11" s="76"/>
      <c r="AH11" s="78"/>
      <c r="AI11" s="699"/>
      <c r="AJ11" s="700"/>
    </row>
    <row r="12" spans="2:36" ht="14.25" thickBot="1" thickTop="1">
      <c r="B12" s="482"/>
      <c r="C12" s="517" t="s">
        <v>128</v>
      </c>
      <c r="D12" s="518"/>
      <c r="E12" s="122">
        <f>SUM(E8:E10)</f>
        <v>16</v>
      </c>
      <c r="F12" s="122" t="s">
        <v>16</v>
      </c>
      <c r="G12" s="59">
        <f>SUM(G8:G10)</f>
        <v>16</v>
      </c>
      <c r="H12" s="224">
        <f>P13</f>
        <v>0</v>
      </c>
      <c r="I12" s="262"/>
      <c r="J12" s="70"/>
      <c r="K12" s="259"/>
      <c r="M12" s="230" t="s">
        <v>282</v>
      </c>
      <c r="N12" s="11" t="s">
        <v>283</v>
      </c>
      <c r="O12" s="263">
        <f>SUM(Q13:Y13)</f>
        <v>0</v>
      </c>
      <c r="P12" s="219"/>
      <c r="Q12" s="284"/>
      <c r="R12" s="285"/>
      <c r="S12" s="285"/>
      <c r="T12" s="285"/>
      <c r="U12" s="285"/>
      <c r="V12" s="285"/>
      <c r="W12" s="285"/>
      <c r="X12" s="285"/>
      <c r="Y12" s="286"/>
      <c r="Z12" s="519" t="str">
        <f>'Goals, Inventory, Budget'!C12</f>
        <v>Total Water</v>
      </c>
      <c r="AA12" s="59">
        <f>'Goals, Inventory, Budget'!G12</f>
        <v>16</v>
      </c>
      <c r="AB12" s="126" t="str">
        <f>'Goals, Inventory, Budget'!F12</f>
        <v>gallons</v>
      </c>
      <c r="AC12" s="223"/>
      <c r="AD12" s="28"/>
      <c r="AE12" s="16"/>
      <c r="AF12" s="16"/>
      <c r="AG12" s="76"/>
      <c r="AH12" s="78"/>
      <c r="AI12" s="520"/>
      <c r="AJ12" s="521"/>
    </row>
    <row r="13" spans="2:39" ht="13.5" thickTop="1">
      <c r="B13" s="482"/>
      <c r="C13" s="498" t="s">
        <v>58</v>
      </c>
      <c r="D13" s="499"/>
      <c r="E13" s="499"/>
      <c r="F13" s="499"/>
      <c r="G13" s="499"/>
      <c r="H13" s="499"/>
      <c r="I13" s="499"/>
      <c r="J13" s="499"/>
      <c r="K13" s="500"/>
      <c r="M13" s="173" t="str">
        <f>'Goals, Inventory, Budget'!C12</f>
        <v>Total Water</v>
      </c>
      <c r="N13" s="126" t="str">
        <f>'Goals, Inventory, Budget'!F12</f>
        <v>gallons</v>
      </c>
      <c r="O13" s="59">
        <f>'Goals, Inventory, Budget'!G12</f>
        <v>16</v>
      </c>
      <c r="P13" s="224">
        <f>SUM(P8:P10)</f>
        <v>0</v>
      </c>
      <c r="Q13" s="522">
        <f>Q11*Q12</f>
        <v>0</v>
      </c>
      <c r="R13" s="523">
        <f aca="true" t="shared" si="0" ref="R13:Y13">R11*R12</f>
        <v>0</v>
      </c>
      <c r="S13" s="523">
        <f t="shared" si="0"/>
        <v>0</v>
      </c>
      <c r="T13" s="523">
        <f t="shared" si="0"/>
        <v>0</v>
      </c>
      <c r="U13" s="523">
        <f t="shared" si="0"/>
        <v>0</v>
      </c>
      <c r="V13" s="523">
        <f t="shared" si="0"/>
        <v>0</v>
      </c>
      <c r="W13" s="523">
        <f t="shared" si="0"/>
        <v>0</v>
      </c>
      <c r="X13" s="523">
        <f t="shared" si="0"/>
        <v>0</v>
      </c>
      <c r="Y13" s="524">
        <f t="shared" si="0"/>
        <v>0</v>
      </c>
      <c r="Z13" s="308" t="str">
        <f>'Goals, Inventory, Budget'!C13</f>
        <v>Water Treatment Equipment</v>
      </c>
      <c r="AA13" s="309"/>
      <c r="AB13" s="309"/>
      <c r="AC13" s="309"/>
      <c r="AD13" s="119"/>
      <c r="AE13" s="119"/>
      <c r="AF13" s="119"/>
      <c r="AG13" s="525"/>
      <c r="AH13" s="525"/>
      <c r="AI13" s="526"/>
      <c r="AJ13" s="527"/>
      <c r="AL13" s="200" t="s">
        <v>264</v>
      </c>
      <c r="AM13" s="200" t="s">
        <v>265</v>
      </c>
    </row>
    <row r="14" spans="2:36" ht="13.5" thickBot="1">
      <c r="B14" s="482"/>
      <c r="C14" s="104" t="s">
        <v>111</v>
      </c>
      <c r="D14" s="98" t="s">
        <v>18</v>
      </c>
      <c r="E14" s="1">
        <v>1</v>
      </c>
      <c r="F14" s="504" t="s">
        <v>77</v>
      </c>
      <c r="G14" s="61">
        <f>E14</f>
        <v>1</v>
      </c>
      <c r="H14" s="38">
        <f>IF(P15=0,"",P15)</f>
      </c>
      <c r="I14" s="313"/>
      <c r="J14" s="314"/>
      <c r="K14" s="315"/>
      <c r="M14" s="302" t="str">
        <f>'Goals, Inventory, Budget'!C13</f>
        <v>Water Treatment Equipment</v>
      </c>
      <c r="N14" s="303">
        <f>'Goals, Inventory, Budget'!F13</f>
        <v>0</v>
      </c>
      <c r="O14" s="303">
        <f>'Goals, Inventory, Budget'!G13</f>
        <v>0</v>
      </c>
      <c r="P14" s="303">
        <f>'Goals, Inventory, Budget'!H13</f>
        <v>0</v>
      </c>
      <c r="Q14" s="528">
        <f>'Goals, Inventory, Budget'!I13</f>
        <v>0</v>
      </c>
      <c r="R14" s="528">
        <f>'Goals, Inventory, Budget'!J13</f>
        <v>0</v>
      </c>
      <c r="S14" s="528">
        <f>'Goals, Inventory, Budget'!K13</f>
        <v>0</v>
      </c>
      <c r="T14" s="529"/>
      <c r="U14" s="530"/>
      <c r="V14" s="529"/>
      <c r="W14" s="531"/>
      <c r="X14" s="531"/>
      <c r="Y14" s="532"/>
      <c r="Z14" s="506" t="str">
        <f>'Goals, Inventory, Budget'!C14</f>
        <v>testing kit, water quality</v>
      </c>
      <c r="AA14" s="61">
        <f>'Goals, Inventory, Budget'!G14</f>
        <v>1</v>
      </c>
      <c r="AB14" s="11" t="str">
        <f>'Goals, Inventory, Budget'!F14</f>
        <v>1/family</v>
      </c>
      <c r="AC14" s="74"/>
      <c r="AD14" s="15"/>
      <c r="AE14" s="16"/>
      <c r="AF14" s="16"/>
      <c r="AG14" s="324">
        <f>AC14*AA14</f>
        <v>0</v>
      </c>
      <c r="AH14" s="534"/>
      <c r="AI14" s="699"/>
      <c r="AJ14" s="700"/>
    </row>
    <row r="15" spans="2:36" ht="13.5" thickTop="1">
      <c r="B15" s="482"/>
      <c r="C15" s="104" t="s">
        <v>17</v>
      </c>
      <c r="D15" s="98" t="s">
        <v>18</v>
      </c>
      <c r="E15" s="8">
        <v>1</v>
      </c>
      <c r="F15" s="504" t="s">
        <v>77</v>
      </c>
      <c r="G15" s="61">
        <f>E15</f>
        <v>1</v>
      </c>
      <c r="H15" s="38">
        <f>IF(P16=0,"",P16)</f>
      </c>
      <c r="I15" s="316"/>
      <c r="J15" s="317"/>
      <c r="K15" s="318"/>
      <c r="M15" s="172" t="str">
        <f>'Goals, Inventory, Budget'!C14</f>
        <v>testing kit, water quality</v>
      </c>
      <c r="N15" s="11" t="str">
        <f>'Goals, Inventory, Budget'!F14</f>
        <v>1/family</v>
      </c>
      <c r="O15" s="61">
        <f>'Goals, Inventory, Budget'!G14</f>
        <v>1</v>
      </c>
      <c r="P15" s="10"/>
      <c r="Q15" s="535"/>
      <c r="R15" s="536"/>
      <c r="S15" s="536"/>
      <c r="T15" s="537"/>
      <c r="U15" s="538"/>
      <c r="V15" s="538"/>
      <c r="W15" s="538"/>
      <c r="X15" s="538"/>
      <c r="Y15" s="538"/>
      <c r="Z15" s="506" t="str">
        <f>'Goals, Inventory, Budget'!C15</f>
        <v>Portable treatment unit</v>
      </c>
      <c r="AA15" s="61">
        <f>'Goals, Inventory, Budget'!G15</f>
        <v>1</v>
      </c>
      <c r="AB15" s="11" t="str">
        <f>'Goals, Inventory, Budget'!F15</f>
        <v>1/family</v>
      </c>
      <c r="AC15" s="74"/>
      <c r="AD15" s="15"/>
      <c r="AE15" s="16"/>
      <c r="AF15" s="16"/>
      <c r="AG15" s="322">
        <f>AC15*AA15</f>
        <v>0</v>
      </c>
      <c r="AH15" s="539"/>
      <c r="AI15" s="699"/>
      <c r="AJ15" s="700"/>
    </row>
    <row r="16" spans="2:36" ht="25.5">
      <c r="B16" s="482"/>
      <c r="C16" s="104" t="s">
        <v>112</v>
      </c>
      <c r="D16" s="98" t="s">
        <v>19</v>
      </c>
      <c r="E16" s="8">
        <v>1</v>
      </c>
      <c r="F16" s="504" t="s">
        <v>16</v>
      </c>
      <c r="G16" s="61">
        <f>SUM('Family Calculator'!$C$4:$C$10)*E16</f>
        <v>1</v>
      </c>
      <c r="H16" s="38">
        <f>IF(P17=0,"",P17)</f>
      </c>
      <c r="I16" s="316"/>
      <c r="J16" s="317"/>
      <c r="K16" s="318"/>
      <c r="M16" s="172" t="str">
        <f>'Goals, Inventory, Budget'!C15</f>
        <v>Portable treatment unit</v>
      </c>
      <c r="N16" s="11" t="str">
        <f>'Goals, Inventory, Budget'!F15</f>
        <v>1/family</v>
      </c>
      <c r="O16" s="61">
        <f>'Goals, Inventory, Budget'!G15</f>
        <v>1</v>
      </c>
      <c r="P16" s="10"/>
      <c r="Q16" s="15"/>
      <c r="R16" s="540"/>
      <c r="S16" s="258"/>
      <c r="Z16" s="506" t="str">
        <f>'Goals, Inventory, Budget'!C16</f>
        <v>Bleach, 5.25% sodium hypochlorite</v>
      </c>
      <c r="AA16" s="61">
        <f>'Goals, Inventory, Budget'!G16</f>
        <v>1</v>
      </c>
      <c r="AB16" s="11" t="str">
        <f>'Goals, Inventory, Budget'!F16</f>
        <v>gallons</v>
      </c>
      <c r="AC16" s="74"/>
      <c r="AD16" s="15"/>
      <c r="AE16" s="16"/>
      <c r="AF16" s="16"/>
      <c r="AG16" s="322">
        <f>AC16*AA16</f>
        <v>0</v>
      </c>
      <c r="AH16" s="539"/>
      <c r="AI16" s="699"/>
      <c r="AJ16" s="700"/>
    </row>
    <row r="17" spans="2:36" ht="25.5">
      <c r="B17" s="482"/>
      <c r="C17" s="104" t="s">
        <v>114</v>
      </c>
      <c r="D17" s="98" t="s">
        <v>177</v>
      </c>
      <c r="E17" s="8">
        <v>1</v>
      </c>
      <c r="F17" s="504" t="s">
        <v>20</v>
      </c>
      <c r="G17" s="61">
        <f>SUM('Family Calculator'!$C$4:$C$10)*E17</f>
        <v>1</v>
      </c>
      <c r="H17" s="38">
        <f>IF(P18=0,"",P18)</f>
      </c>
      <c r="I17" s="316"/>
      <c r="J17" s="317"/>
      <c r="K17" s="318"/>
      <c r="M17" s="172" t="str">
        <f>'Goals, Inventory, Budget'!C16</f>
        <v>Bleach, 5.25% sodium hypochlorite</v>
      </c>
      <c r="N17" s="11" t="str">
        <f>'Goals, Inventory, Budget'!F16</f>
        <v>gallons</v>
      </c>
      <c r="O17" s="61">
        <f>'Goals, Inventory, Budget'!G16</f>
        <v>1</v>
      </c>
      <c r="P17" s="10"/>
      <c r="Q17" s="15"/>
      <c r="R17" s="540"/>
      <c r="S17" s="258"/>
      <c r="T17" s="209"/>
      <c r="Z17" s="506" t="str">
        <f>'Goals, Inventory, Budget'!C17</f>
        <v>water treatment tablets 2 oz pkg.</v>
      </c>
      <c r="AA17" s="61">
        <f>'Goals, Inventory, Budget'!G17</f>
        <v>1</v>
      </c>
      <c r="AB17" s="11" t="str">
        <f>'Goals, Inventory, Budget'!F17</f>
        <v>pkg</v>
      </c>
      <c r="AC17" s="74"/>
      <c r="AD17" s="15"/>
      <c r="AE17" s="16"/>
      <c r="AF17" s="16"/>
      <c r="AG17" s="322">
        <f>AC17*AA17</f>
        <v>0</v>
      </c>
      <c r="AH17" s="539"/>
      <c r="AI17" s="699"/>
      <c r="AJ17" s="700"/>
    </row>
    <row r="18" spans="2:36" ht="26.25" thickBot="1">
      <c r="B18" s="482"/>
      <c r="C18" s="167" t="s">
        <v>113</v>
      </c>
      <c r="D18" s="99" t="s">
        <v>18</v>
      </c>
      <c r="E18" s="45">
        <v>2</v>
      </c>
      <c r="F18" s="543" t="s">
        <v>21</v>
      </c>
      <c r="G18" s="69">
        <f>SUM('Family Calculator'!$C$4:$C$10)*E18</f>
        <v>2</v>
      </c>
      <c r="H18" s="264">
        <f>IF(P19=0,"",P19)</f>
      </c>
      <c r="I18" s="319"/>
      <c r="J18" s="320"/>
      <c r="K18" s="321"/>
      <c r="M18" s="172" t="str">
        <f>'Goals, Inventory, Budget'!C17</f>
        <v>water treatment tablets 2 oz pkg.</v>
      </c>
      <c r="N18" s="11" t="str">
        <f>'Goals, Inventory, Budget'!F17</f>
        <v>pkg</v>
      </c>
      <c r="O18" s="61">
        <f>'Goals, Inventory, Budget'!G17</f>
        <v>1</v>
      </c>
      <c r="P18" s="10"/>
      <c r="Q18" s="15"/>
      <c r="R18" s="540"/>
      <c r="S18" s="258"/>
      <c r="Z18" s="544" t="str">
        <f>'Goals, Inventory, Budget'!C18</f>
        <v>iodine tincture, 2%</v>
      </c>
      <c r="AA18" s="69">
        <f>'Goals, Inventory, Budget'!G18</f>
        <v>2</v>
      </c>
      <c r="AB18" s="18" t="str">
        <f>'Goals, Inventory, Budget'!F18</f>
        <v>oz</v>
      </c>
      <c r="AC18" s="93"/>
      <c r="AD18" s="213"/>
      <c r="AE18" s="214"/>
      <c r="AF18" s="214"/>
      <c r="AG18" s="325">
        <f>AC18*AA18</f>
        <v>0</v>
      </c>
      <c r="AH18" s="545"/>
      <c r="AI18" s="701"/>
      <c r="AJ18" s="702"/>
    </row>
    <row r="19" spans="2:36" ht="14.25" thickBot="1" thickTop="1">
      <c r="B19" s="546"/>
      <c r="C19" s="205"/>
      <c r="D19" s="547"/>
      <c r="E19" s="202"/>
      <c r="F19" s="202"/>
      <c r="G19" s="201"/>
      <c r="H19" s="201"/>
      <c r="I19" s="203"/>
      <c r="J19" s="203"/>
      <c r="K19" s="203"/>
      <c r="M19" s="174" t="str">
        <f>'Goals, Inventory, Budget'!C18</f>
        <v>iodine tincture, 2%</v>
      </c>
      <c r="N19" s="18" t="str">
        <f>'Goals, Inventory, Budget'!F18</f>
        <v>oz</v>
      </c>
      <c r="O19" s="69">
        <f>'Goals, Inventory, Budget'!G18</f>
        <v>2</v>
      </c>
      <c r="P19" s="225"/>
      <c r="Q19" s="300"/>
      <c r="R19" s="548"/>
      <c r="S19" s="549"/>
      <c r="Z19" s="550" t="s">
        <v>280</v>
      </c>
      <c r="AA19" s="211"/>
      <c r="AB19" s="551"/>
      <c r="AC19" s="212"/>
      <c r="AD19" s="215"/>
      <c r="AE19" s="216"/>
      <c r="AF19" s="216"/>
      <c r="AG19" s="326">
        <f>SUM(AG14:AG18)+AD11</f>
        <v>0</v>
      </c>
      <c r="AH19" s="552"/>
      <c r="AI19" s="288"/>
      <c r="AJ19" s="288"/>
    </row>
    <row r="20" spans="2:40" s="199" customFormat="1" ht="14.25" thickBot="1" thickTop="1">
      <c r="B20" s="553"/>
      <c r="C20" s="205"/>
      <c r="D20" s="547"/>
      <c r="E20" s="202"/>
      <c r="F20" s="202"/>
      <c r="G20" s="201"/>
      <c r="H20" s="201"/>
      <c r="I20" s="203"/>
      <c r="J20" s="203"/>
      <c r="K20" s="203"/>
      <c r="L20" s="204"/>
      <c r="M20" s="205"/>
      <c r="N20" s="202"/>
      <c r="O20" s="201"/>
      <c r="P20" s="201"/>
      <c r="Q20" s="203"/>
      <c r="R20" s="204"/>
      <c r="S20" s="201"/>
      <c r="T20" s="204"/>
      <c r="U20" s="201"/>
      <c r="V20" s="204"/>
      <c r="W20" s="202"/>
      <c r="X20" s="204"/>
      <c r="Y20" s="201"/>
      <c r="Z20" s="554"/>
      <c r="AA20" s="201"/>
      <c r="AB20" s="202"/>
      <c r="AC20" s="208"/>
      <c r="AD20" s="203"/>
      <c r="AE20" s="201"/>
      <c r="AF20" s="206"/>
      <c r="AG20" s="207"/>
      <c r="AH20" s="208"/>
      <c r="AI20" s="208"/>
      <c r="AJ20" s="208"/>
      <c r="AK20" s="289"/>
      <c r="AL20" s="289"/>
      <c r="AM20" s="289"/>
      <c r="AN20" s="289"/>
    </row>
    <row r="21" spans="2:37" ht="48.75" thickBot="1" thickTop="1">
      <c r="B21" s="555" t="s">
        <v>22</v>
      </c>
      <c r="C21" s="304" t="s">
        <v>22</v>
      </c>
      <c r="D21" s="556"/>
      <c r="E21" s="556"/>
      <c r="F21" s="556"/>
      <c r="G21" s="556"/>
      <c r="H21" s="556"/>
      <c r="I21" s="557" t="s">
        <v>217</v>
      </c>
      <c r="J21" s="558">
        <f>'Storage Summary'!C6</f>
        <v>625</v>
      </c>
      <c r="K21" s="558" t="str">
        <f>'Storage Summary'!E6</f>
        <v>lbs</v>
      </c>
      <c r="L21" s="96" t="s">
        <v>188</v>
      </c>
      <c r="M21" s="304" t="str">
        <f>'Goals, Inventory, Budget'!C21</f>
        <v>Wheat, Other Whole Grains, Flours and Beans</v>
      </c>
      <c r="N21" s="305">
        <f>'Goals, Inventory, Budget'!F21</f>
        <v>0</v>
      </c>
      <c r="O21" s="305">
        <f>'Goals, Inventory, Budget'!G21</f>
        <v>0</v>
      </c>
      <c r="P21" s="305">
        <f>'Goals, Inventory, Budget'!H21</f>
        <v>0</v>
      </c>
      <c r="Q21" s="305" t="str">
        <f>'Goals, Inventory, Budget'!I21</f>
        <v>(Adult Total:</v>
      </c>
      <c r="R21" s="305">
        <f>'Goals, Inventory, Budget'!J21</f>
        <v>625</v>
      </c>
      <c r="S21" s="305" t="str">
        <f>'Goals, Inventory, Budget'!K21</f>
        <v>lbs</v>
      </c>
      <c r="T21" s="110"/>
      <c r="U21" s="112"/>
      <c r="V21" s="110"/>
      <c r="W21" s="111"/>
      <c r="X21" s="110"/>
      <c r="Y21" s="116"/>
      <c r="Z21" s="559" t="str">
        <f>'Goals, Inventory, Budget'!C21</f>
        <v>Wheat, Other Whole Grains, Flours and Beans</v>
      </c>
      <c r="AA21" s="560"/>
      <c r="AB21" s="560"/>
      <c r="AC21" s="560"/>
      <c r="AD21" s="560"/>
      <c r="AE21" s="561" t="str">
        <f>'Goals, Inventory, Budget'!I21</f>
        <v>(Adult Total:</v>
      </c>
      <c r="AF21" s="562">
        <f>'Goals, Inventory, Budget'!J21</f>
        <v>625</v>
      </c>
      <c r="AG21" s="562" t="str">
        <f>'Goals, Inventory, Budget'!K21</f>
        <v>lbs</v>
      </c>
      <c r="AH21" s="563" t="s">
        <v>188</v>
      </c>
      <c r="AI21" s="564"/>
      <c r="AJ21" s="565"/>
      <c r="AK21" s="566"/>
    </row>
    <row r="22" spans="2:37" ht="63.75">
      <c r="B22" s="555"/>
      <c r="C22" s="483" t="s">
        <v>13</v>
      </c>
      <c r="D22" s="484" t="s">
        <v>14</v>
      </c>
      <c r="E22" s="455" t="s">
        <v>276</v>
      </c>
      <c r="F22" s="455" t="s">
        <v>15</v>
      </c>
      <c r="G22" s="485" t="s">
        <v>190</v>
      </c>
      <c r="H22" s="485" t="s">
        <v>189</v>
      </c>
      <c r="I22" s="485" t="s">
        <v>55</v>
      </c>
      <c r="J22" s="485" t="s">
        <v>56</v>
      </c>
      <c r="K22" s="567" t="s">
        <v>57</v>
      </c>
      <c r="L22" s="46" t="s">
        <v>187</v>
      </c>
      <c r="M22" s="178" t="str">
        <f>'Goals, Inventory, Budget'!C22</f>
        <v>Storage Item</v>
      </c>
      <c r="N22" s="179" t="str">
        <f>'Goals, Inventory, Budget'!F22</f>
        <v>Units</v>
      </c>
      <c r="O22" s="180" t="str">
        <f>'Goals, Inventory, Budget'!G22</f>
        <v>Family Total Goal</v>
      </c>
      <c r="P22" s="180" t="str">
        <f>'Goals, Inventory, Budget'!H22</f>
        <v>In Inventory</v>
      </c>
      <c r="Q22" s="180" t="s">
        <v>191</v>
      </c>
      <c r="R22" s="181" t="s">
        <v>192</v>
      </c>
      <c r="S22" s="180" t="s">
        <v>193</v>
      </c>
      <c r="T22" s="182" t="s">
        <v>194</v>
      </c>
      <c r="U22" s="183" t="s">
        <v>195</v>
      </c>
      <c r="V22" s="182" t="s">
        <v>196</v>
      </c>
      <c r="W22" s="184" t="s">
        <v>197</v>
      </c>
      <c r="X22" s="185" t="s">
        <v>198</v>
      </c>
      <c r="Y22" s="186" t="s">
        <v>199</v>
      </c>
      <c r="Z22" s="452" t="str">
        <f>'Goals, Inventory, Budget'!C22</f>
        <v>Storage Item</v>
      </c>
      <c r="AA22" s="489" t="str">
        <f>'Goals, Inventory, Budget'!G22</f>
        <v>Family Total Goal</v>
      </c>
      <c r="AB22" s="490" t="str">
        <f>'Goals, Inventory, Budget'!F22</f>
        <v>Units</v>
      </c>
      <c r="AC22" s="491" t="s">
        <v>209</v>
      </c>
      <c r="AD22" s="489" t="str">
        <f>'Goals, Inventory, Budget'!I22</f>
        <v>Still Need for 12 months</v>
      </c>
      <c r="AE22" s="489" t="str">
        <f>'Goals, Inventory, Budget'!J22</f>
        <v>Still Need for 6 months</v>
      </c>
      <c r="AF22" s="568" t="str">
        <f>'Goals, Inventory, Budget'!K22</f>
        <v>Still Need for 3 months</v>
      </c>
      <c r="AG22" s="569" t="s">
        <v>210</v>
      </c>
      <c r="AH22" s="569" t="s">
        <v>211</v>
      </c>
      <c r="AI22" s="570" t="s">
        <v>212</v>
      </c>
      <c r="AJ22" s="571" t="s">
        <v>281</v>
      </c>
      <c r="AK22" s="290" t="s">
        <v>285</v>
      </c>
    </row>
    <row r="23" spans="2:37" ht="12.75">
      <c r="B23" s="555"/>
      <c r="C23" s="498" t="s">
        <v>226</v>
      </c>
      <c r="D23" s="572"/>
      <c r="E23" s="572"/>
      <c r="F23" s="572"/>
      <c r="G23" s="572"/>
      <c r="H23" s="573" t="s">
        <v>232</v>
      </c>
      <c r="I23" s="574"/>
      <c r="J23" s="574"/>
      <c r="K23" s="575"/>
      <c r="L23" s="109">
        <f>E24/$J$21</f>
        <v>0.56</v>
      </c>
      <c r="M23" s="308" t="str">
        <f>'Goals, Inventory, Budget'!C23</f>
        <v>Wheat (Recommended: 50% of Major Category minimum)</v>
      </c>
      <c r="N23" s="309">
        <f>'Goals, Inventory, Budget'!F23</f>
        <v>0</v>
      </c>
      <c r="O23" s="309">
        <f>'Goals, Inventory, Budget'!G23</f>
        <v>0</v>
      </c>
      <c r="P23" s="309" t="str">
        <f>'Goals, Inventory, Budget'!H23</f>
        <v>Actual percentage of major category:</v>
      </c>
      <c r="Q23" s="309">
        <f>'Goals, Inventory, Budget'!I23</f>
        <v>0</v>
      </c>
      <c r="R23" s="309">
        <f>'Goals, Inventory, Budget'!J23</f>
        <v>0</v>
      </c>
      <c r="S23" s="309">
        <f>'Goals, Inventory, Budget'!K23</f>
        <v>0</v>
      </c>
      <c r="T23" s="117"/>
      <c r="U23" s="118"/>
      <c r="V23" s="117"/>
      <c r="W23" s="119"/>
      <c r="X23" s="117"/>
      <c r="Y23" s="120"/>
      <c r="Z23" s="308" t="str">
        <f>'Goals, Inventory, Budget'!C23</f>
        <v>Wheat (Recommended: 50% of Major Category minimum)</v>
      </c>
      <c r="AA23" s="309"/>
      <c r="AB23" s="309"/>
      <c r="AC23" s="309"/>
      <c r="AD23" s="119"/>
      <c r="AE23" s="119"/>
      <c r="AF23" s="576"/>
      <c r="AG23" s="525"/>
      <c r="AH23" s="525"/>
      <c r="AI23" s="525"/>
      <c r="AJ23" s="577"/>
      <c r="AK23" s="578"/>
    </row>
    <row r="24" spans="2:37" ht="12.75">
      <c r="B24" s="555"/>
      <c r="C24" s="104" t="s">
        <v>214</v>
      </c>
      <c r="D24" s="98" t="s">
        <v>18</v>
      </c>
      <c r="E24" s="8">
        <v>350</v>
      </c>
      <c r="F24" s="504" t="s">
        <v>23</v>
      </c>
      <c r="G24" s="58">
        <f>FamilyFactor*E24</f>
        <v>350</v>
      </c>
      <c r="H24" s="226">
        <f>P24</f>
        <v>0</v>
      </c>
      <c r="I24" s="42">
        <f>IF(G24="","",IF(H24="",G24-0,IF(G24&lt;H24,0,G24-H24)))</f>
        <v>350</v>
      </c>
      <c r="J24" s="50">
        <f>IF((G24/2-H24)&lt;=0,0,G24/2-H24)</f>
        <v>175</v>
      </c>
      <c r="K24" s="51">
        <f>IF((G24/4-H24)&lt;=0,0,G24/4-H24)</f>
        <v>87.5</v>
      </c>
      <c r="L24" s="21">
        <f>IF(H24="","",IF(D24="indefinite",0,IF(D24="varies","varies",H24/D24)))</f>
        <v>0</v>
      </c>
      <c r="M24" s="175" t="str">
        <f>'Goals, Inventory, Budget'!C24</f>
        <v>Wheat, whole grain - all types</v>
      </c>
      <c r="N24" s="130" t="str">
        <f>'Goals, Inventory, Budget'!F24</f>
        <v>lbs</v>
      </c>
      <c r="O24" s="68">
        <f>'Goals, Inventory, Budget'!G24</f>
        <v>350</v>
      </c>
      <c r="P24" s="226">
        <f>Q24*R24+S24*T24+U24*V24+X24*Y24</f>
        <v>0</v>
      </c>
      <c r="Q24" s="137"/>
      <c r="R24" s="138">
        <v>5.8</v>
      </c>
      <c r="S24" s="30"/>
      <c r="T24" s="31">
        <v>2</v>
      </c>
      <c r="U24" s="139"/>
      <c r="V24" s="140">
        <f>IF(R24=0,0,R24*5/0.75)</f>
        <v>38.666666666666664</v>
      </c>
      <c r="W24" s="1"/>
      <c r="X24" s="136"/>
      <c r="Y24" s="141"/>
      <c r="Z24" s="579" t="str">
        <f>'Goals, Inventory, Budget'!C24</f>
        <v>Wheat, whole grain - all types</v>
      </c>
      <c r="AA24" s="68">
        <f>'Goals, Inventory, Budget'!G24</f>
        <v>350</v>
      </c>
      <c r="AB24" s="130" t="str">
        <f>'Goals, Inventory, Budget'!F24</f>
        <v>lbs</v>
      </c>
      <c r="AC24" s="88">
        <v>0.18</v>
      </c>
      <c r="AD24" s="42">
        <f>'Goals, Inventory, Budget'!I24</f>
        <v>350</v>
      </c>
      <c r="AE24" s="50">
        <f>'Goals, Inventory, Budget'!J24</f>
        <v>175</v>
      </c>
      <c r="AF24" s="51">
        <f>'Goals, Inventory, Budget'!K24</f>
        <v>87.5</v>
      </c>
      <c r="AG24" s="142">
        <f>IF(AA24="","",IF(AC24=0,"price?",AD24*AC24))</f>
        <v>63</v>
      </c>
      <c r="AH24" s="143">
        <f>IF(AA24="","",IF(AC24=0,"price?",AE24*AC24))</f>
        <v>31.5</v>
      </c>
      <c r="AI24" s="143">
        <f>IF(AA24="","",IF(AC24=0,"price?",AF24*AC24))</f>
        <v>15.75</v>
      </c>
      <c r="AJ24" s="235">
        <f>IF(AA24="","",IF(AC24=0,"price?",IF(AD24=0,0,AA24*AC24/12)))</f>
        <v>5.25</v>
      </c>
      <c r="AK24" s="295"/>
    </row>
    <row r="25" spans="2:37" ht="12.75">
      <c r="B25" s="555"/>
      <c r="C25" s="498" t="s">
        <v>229</v>
      </c>
      <c r="D25" s="572"/>
      <c r="E25" s="572"/>
      <c r="F25" s="572"/>
      <c r="G25" s="572"/>
      <c r="H25" s="580" t="s">
        <v>232</v>
      </c>
      <c r="I25" s="301"/>
      <c r="J25" s="301"/>
      <c r="K25" s="581"/>
      <c r="L25" s="109">
        <f>E31/$J$21</f>
        <v>0.0992</v>
      </c>
      <c r="M25" s="308" t="str">
        <f>'Goals, Inventory, Budget'!C25</f>
        <v>Other Whole Grains (Recommended: 16% of Major Category minimum)</v>
      </c>
      <c r="N25" s="309">
        <f>'Goals, Inventory, Budget'!F25</f>
        <v>0</v>
      </c>
      <c r="O25" s="309">
        <f>'Goals, Inventory, Budget'!G25</f>
        <v>0</v>
      </c>
      <c r="P25" s="309" t="str">
        <f>'Goals, Inventory, Budget'!H25</f>
        <v>Actual percentage of major category:</v>
      </c>
      <c r="Q25" s="309">
        <f>'Goals, Inventory, Budget'!I25</f>
        <v>0</v>
      </c>
      <c r="R25" s="309">
        <f>'Goals, Inventory, Budget'!J25</f>
        <v>0</v>
      </c>
      <c r="S25" s="309">
        <f>'Goals, Inventory, Budget'!K25</f>
        <v>0</v>
      </c>
      <c r="T25" s="582"/>
      <c r="U25" s="583"/>
      <c r="V25" s="582"/>
      <c r="W25" s="584"/>
      <c r="X25" s="582"/>
      <c r="Y25" s="585"/>
      <c r="Z25" s="308">
        <v>0.18</v>
      </c>
      <c r="AA25" s="309"/>
      <c r="AB25" s="309"/>
      <c r="AC25" s="309"/>
      <c r="AD25" s="119"/>
      <c r="AE25" s="119"/>
      <c r="AF25" s="576"/>
      <c r="AG25" s="525"/>
      <c r="AH25" s="525"/>
      <c r="AI25" s="525"/>
      <c r="AJ25" s="586"/>
      <c r="AK25" s="587"/>
    </row>
    <row r="26" spans="2:37" ht="12.75">
      <c r="B26" s="555"/>
      <c r="C26" s="104" t="s">
        <v>215</v>
      </c>
      <c r="D26" s="98" t="s">
        <v>24</v>
      </c>
      <c r="E26" s="1">
        <v>42</v>
      </c>
      <c r="F26" s="504" t="s">
        <v>23</v>
      </c>
      <c r="G26" s="61">
        <f>IF(E26=0,"",FamilyFactor*E26)</f>
        <v>42</v>
      </c>
      <c r="H26" s="38">
        <f>IF(P26=0,"",P26)</f>
      </c>
      <c r="I26" s="40">
        <f aca="true" t="shared" si="1" ref="I26:I31">IF(G26="","",IF(H26="",G26-0,IF(G26&lt;H26,0,G26-H26)))</f>
        <v>42</v>
      </c>
      <c r="J26" s="19">
        <f>IF(G26="","",IF(H26="",G26/2-0,IF((G26/2-H26)&lt;=0,0,G26/2-H26)))</f>
        <v>21</v>
      </c>
      <c r="K26" s="20">
        <f>IF(G26="","",IF(H26="",G26/4-0,IF((G26/4-H26)&lt;=0,0,G26/4-H26)))</f>
        <v>10.5</v>
      </c>
      <c r="L26" s="21">
        <f aca="true" t="shared" si="2" ref="L26:L39">IF(H26="","",IF(D26="indefinite",0,IF(D26="varies","varies",H26/D26)))</f>
      </c>
      <c r="M26" s="108" t="str">
        <f>'Goals, Inventory, Budget'!C26</f>
        <v>corn</v>
      </c>
      <c r="N26" s="11" t="str">
        <f>'Goals, Inventory, Budget'!F26</f>
        <v>lbs</v>
      </c>
      <c r="O26" s="60">
        <f>'Goals, Inventory, Budget'!G26</f>
        <v>42</v>
      </c>
      <c r="P26" s="227">
        <f>Q26*R26+S26*T26+U26*V26+X26*Y26</f>
        <v>0</v>
      </c>
      <c r="Q26" s="137"/>
      <c r="R26" s="138">
        <v>5</v>
      </c>
      <c r="S26" s="30"/>
      <c r="T26" s="31"/>
      <c r="U26" s="139"/>
      <c r="V26" s="140">
        <f>IF(R26=0,0,R26*5/0.75)</f>
        <v>33.333333333333336</v>
      </c>
      <c r="W26" s="1"/>
      <c r="X26" s="136"/>
      <c r="Y26" s="141"/>
      <c r="Z26" s="506" t="str">
        <f>'Goals, Inventory, Budget'!C26</f>
        <v>corn</v>
      </c>
      <c r="AA26" s="61">
        <f>'Goals, Inventory, Budget'!G26</f>
        <v>42</v>
      </c>
      <c r="AB26" s="11" t="str">
        <f>'Goals, Inventory, Budget'!F26</f>
        <v>lbs</v>
      </c>
      <c r="AC26" s="74">
        <v>0.25</v>
      </c>
      <c r="AD26" s="40">
        <f>'Goals, Inventory, Budget'!I26</f>
        <v>42</v>
      </c>
      <c r="AE26" s="19">
        <f>'Goals, Inventory, Budget'!J26</f>
        <v>21</v>
      </c>
      <c r="AF26" s="20">
        <f>'Goals, Inventory, Budget'!K26</f>
        <v>10.5</v>
      </c>
      <c r="AG26" s="146">
        <f>IF(AA26="","",IF(AC26=0,"price?",AD26*AC26))</f>
        <v>10.5</v>
      </c>
      <c r="AH26" s="147">
        <f>IF(AA26="","",IF(AC26=0,"price?",AE26*AC26))</f>
        <v>5.25</v>
      </c>
      <c r="AI26" s="147">
        <f>IF(AA26="","",IF(AC26=0,"price?",AF26*AC26))</f>
        <v>2.625</v>
      </c>
      <c r="AJ26" s="236">
        <f>IF(AA26="","",IF(AC26=0,"price?",IF(AD26=0,0,AA26*AC26/12)))</f>
        <v>0.875</v>
      </c>
      <c r="AK26" s="295"/>
    </row>
    <row r="27" spans="2:37" ht="12.75">
      <c r="B27" s="555"/>
      <c r="C27" s="104" t="s">
        <v>186</v>
      </c>
      <c r="D27" s="98" t="s">
        <v>24</v>
      </c>
      <c r="E27" s="1"/>
      <c r="F27" s="504" t="s">
        <v>23</v>
      </c>
      <c r="G27" s="61">
        <f>IF(E27=0,"",FamilyFactor*E27)</f>
      </c>
      <c r="H27" s="38">
        <f>IF(P27=0,"",P27)</f>
      </c>
      <c r="I27" s="40">
        <f t="shared" si="1"/>
      </c>
      <c r="J27" s="19">
        <f>IF(G27="","",IF(H27="",G27/2-0,IF((G27/2-H27)&lt;=0,0,G27/2-H27)))</f>
      </c>
      <c r="K27" s="20">
        <f>IF(G27="","",IF(H27="",G27/4-0,IF((G27/4-H27)&lt;=0,0,G27/4-H27)))</f>
      </c>
      <c r="L27" s="21">
        <f t="shared" si="2"/>
      </c>
      <c r="M27" s="108" t="str">
        <f>'Goals, Inventory, Budget'!C27</f>
        <v>oats - all types</v>
      </c>
      <c r="N27" s="11" t="str">
        <f>'Goals, Inventory, Budget'!F27</f>
        <v>lbs</v>
      </c>
      <c r="O27" s="60">
        <f>'Goals, Inventory, Budget'!G27</f>
      </c>
      <c r="P27" s="227">
        <f>Q27*R27+S27*T27+U27*V27+X27*Y27</f>
        <v>0</v>
      </c>
      <c r="Q27" s="137"/>
      <c r="R27" s="138"/>
      <c r="S27" s="30"/>
      <c r="T27" s="31"/>
      <c r="U27" s="139"/>
      <c r="V27" s="140">
        <f>IF(R27=0,0,R27*5/0.75)</f>
        <v>0</v>
      </c>
      <c r="W27" s="1"/>
      <c r="X27" s="136"/>
      <c r="Y27" s="141"/>
      <c r="Z27" s="506" t="str">
        <f>'Goals, Inventory, Budget'!C27</f>
        <v>oats - all types</v>
      </c>
      <c r="AA27" s="61">
        <f>'Goals, Inventory, Budget'!G27</f>
      </c>
      <c r="AB27" s="11" t="str">
        <f>'Goals, Inventory, Budget'!F27</f>
        <v>lbs</v>
      </c>
      <c r="AC27" s="74">
        <v>0.29</v>
      </c>
      <c r="AD27" s="40">
        <f>'Goals, Inventory, Budget'!I27</f>
      </c>
      <c r="AE27" s="19">
        <f>'Goals, Inventory, Budget'!J27</f>
      </c>
      <c r="AF27" s="20">
        <f>'Goals, Inventory, Budget'!K27</f>
      </c>
      <c r="AG27" s="146">
        <f>IF(AA27="","",IF(AC27=0,"price?",AD27*AC27))</f>
      </c>
      <c r="AH27" s="147">
        <f>IF(AA27="","",IF(AC27=0,"price?",AE27*AC27))</f>
      </c>
      <c r="AI27" s="147">
        <f>IF(AA27="","",IF(AC27=0,"price?",AF27*AC27))</f>
      </c>
      <c r="AJ27" s="236">
        <f>IF(AA27="","",IF(AC27=0,"price?",IF(AD27=0,0,AA27*AC27/12)))</f>
      </c>
      <c r="AK27" s="295"/>
    </row>
    <row r="28" spans="2:37" ht="12.75">
      <c r="B28" s="555"/>
      <c r="C28" s="104" t="s">
        <v>27</v>
      </c>
      <c r="D28" s="98" t="s">
        <v>24</v>
      </c>
      <c r="E28" s="1"/>
      <c r="F28" s="504" t="s">
        <v>23</v>
      </c>
      <c r="G28" s="61">
        <f>IF(E28=0,"",FamilyFactor*E28)</f>
      </c>
      <c r="H28" s="38">
        <f>IF(P28=0,"",P28)</f>
      </c>
      <c r="I28" s="40">
        <f t="shared" si="1"/>
      </c>
      <c r="J28" s="19">
        <f>IF(G28="","",IF(H28="",G28/2-0,IF((G28/2-H28)&lt;=0,0,G28/2-H28)))</f>
      </c>
      <c r="K28" s="20">
        <f>IF(G28="","",IF(H28="",G28/4-0,IF((G28/4-H28)&lt;=0,0,G28/4-H28)))</f>
      </c>
      <c r="L28" s="21">
        <f t="shared" si="2"/>
      </c>
      <c r="M28" s="108" t="str">
        <f>'Goals, Inventory, Budget'!C28</f>
        <v>barley</v>
      </c>
      <c r="N28" s="11" t="str">
        <f>'Goals, Inventory, Budget'!F28</f>
        <v>lbs</v>
      </c>
      <c r="O28" s="60">
        <f>'Goals, Inventory, Budget'!G28</f>
      </c>
      <c r="P28" s="227">
        <f>Q28*R28+S28*T28+U28*V28+X28*Y28</f>
        <v>0</v>
      </c>
      <c r="Q28" s="137"/>
      <c r="R28" s="138"/>
      <c r="S28" s="30"/>
      <c r="T28" s="31"/>
      <c r="U28" s="139"/>
      <c r="V28" s="140">
        <f>IF(R28=0,0,R28*5/0.75)</f>
        <v>0</v>
      </c>
      <c r="W28" s="1"/>
      <c r="X28" s="136"/>
      <c r="Y28" s="141"/>
      <c r="Z28" s="506" t="str">
        <f>'Goals, Inventory, Budget'!C28</f>
        <v>barley</v>
      </c>
      <c r="AA28" s="61">
        <f>'Goals, Inventory, Budget'!G28</f>
      </c>
      <c r="AB28" s="11" t="str">
        <f>'Goals, Inventory, Budget'!F28</f>
        <v>lbs</v>
      </c>
      <c r="AC28" s="74"/>
      <c r="AD28" s="40">
        <f>'Goals, Inventory, Budget'!I28</f>
      </c>
      <c r="AE28" s="19">
        <f>'Goals, Inventory, Budget'!J28</f>
      </c>
      <c r="AF28" s="20">
        <f>'Goals, Inventory, Budget'!K28</f>
      </c>
      <c r="AG28" s="146">
        <f>IF(AA28="","",IF(AC28=0,"price?",AD28*AC28))</f>
      </c>
      <c r="AH28" s="147">
        <f>IF(AA28="","",IF(AC28=0,"price?",AE28*AC28))</f>
      </c>
      <c r="AI28" s="147">
        <f>IF(AA28="","",IF(AC28=0,"price?",AF28*AC28))</f>
      </c>
      <c r="AJ28" s="236">
        <f>IF(AA28="","",IF(AC28=0,"price?",IF(AD28=0,0,AA28*AC28/12)))</f>
      </c>
      <c r="AK28" s="295"/>
    </row>
    <row r="29" spans="2:37" ht="12.75">
      <c r="B29" s="555"/>
      <c r="C29" s="104" t="s">
        <v>26</v>
      </c>
      <c r="D29" s="98" t="s">
        <v>24</v>
      </c>
      <c r="E29" s="1"/>
      <c r="F29" s="504" t="s">
        <v>23</v>
      </c>
      <c r="G29" s="61">
        <f>IF(E29=0,"",FamilyFactor*E29)</f>
      </c>
      <c r="H29" s="38">
        <f>IF(P29=0,"",P29)</f>
      </c>
      <c r="I29" s="40">
        <f t="shared" si="1"/>
      </c>
      <c r="J29" s="19">
        <f>IF(G29="","",IF(H29="",G29/2-0,IF((G29/2-H29)&lt;=0,0,G29/2-H29)))</f>
      </c>
      <c r="K29" s="20">
        <f>IF(G29="","",IF(H29="",G29/4-0,IF((G29/4-H29)&lt;=0,0,G29/4-H29)))</f>
      </c>
      <c r="L29" s="21">
        <f t="shared" si="2"/>
      </c>
      <c r="M29" s="108" t="str">
        <f>'Goals, Inventory, Budget'!C29</f>
        <v>rye</v>
      </c>
      <c r="N29" s="11" t="str">
        <f>'Goals, Inventory, Budget'!F29</f>
        <v>lbs</v>
      </c>
      <c r="O29" s="60">
        <f>'Goals, Inventory, Budget'!G29</f>
      </c>
      <c r="P29" s="227">
        <f>Q29*R29+S29*T29+U29*V29+X29*Y29</f>
        <v>0</v>
      </c>
      <c r="Q29" s="137"/>
      <c r="R29" s="138"/>
      <c r="S29" s="30"/>
      <c r="T29" s="31"/>
      <c r="U29" s="139"/>
      <c r="V29" s="140">
        <f>IF(R29=0,0,R29*5/0.75)</f>
        <v>0</v>
      </c>
      <c r="W29" s="1"/>
      <c r="X29" s="136"/>
      <c r="Y29" s="141"/>
      <c r="Z29" s="506" t="str">
        <f>'Goals, Inventory, Budget'!C29</f>
        <v>rye</v>
      </c>
      <c r="AA29" s="61">
        <f>'Goals, Inventory, Budget'!G29</f>
      </c>
      <c r="AB29" s="11" t="str">
        <f>'Goals, Inventory, Budget'!F29</f>
        <v>lbs</v>
      </c>
      <c r="AC29" s="74"/>
      <c r="AD29" s="40">
        <f>'Goals, Inventory, Budget'!I29</f>
      </c>
      <c r="AE29" s="19">
        <f>'Goals, Inventory, Budget'!J29</f>
      </c>
      <c r="AF29" s="20">
        <f>'Goals, Inventory, Budget'!K29</f>
      </c>
      <c r="AG29" s="146">
        <f>IF(AA29="","",IF(AC29=0,"price?",AD29*AC29))</f>
      </c>
      <c r="AH29" s="147">
        <f>IF(AA29="","",IF(AC29=0,"price?",AE29*AC29))</f>
      </c>
      <c r="AI29" s="147">
        <f>IF(AA29="","",IF(AC29=0,"price?",AF29*AC29))</f>
      </c>
      <c r="AJ29" s="236">
        <f>IF(AA29="","",IF(AC29=0,"price?",IF(AD29=0,0,AA29*AC29/12)))</f>
      </c>
      <c r="AK29" s="295"/>
    </row>
    <row r="30" spans="2:37" ht="13.5" thickBot="1">
      <c r="B30" s="555"/>
      <c r="C30" s="168" t="s">
        <v>216</v>
      </c>
      <c r="D30" s="100" t="s">
        <v>178</v>
      </c>
      <c r="E30" s="2">
        <v>20</v>
      </c>
      <c r="F30" s="588" t="s">
        <v>23</v>
      </c>
      <c r="G30" s="61">
        <f>IF(E30=0,"",FamilyFactor*E30)</f>
        <v>20</v>
      </c>
      <c r="H30" s="265">
        <f>IF(P30=0,"",P30)</f>
      </c>
      <c r="I30" s="73">
        <f t="shared" si="1"/>
        <v>20</v>
      </c>
      <c r="J30" s="56">
        <f>IF(G30="","",IF(H30="",G30/2-0,IF((G30/2-H30)&lt;=0,0,G30/2-H30)))</f>
        <v>10</v>
      </c>
      <c r="K30" s="57">
        <f>IF(G30="","",IF(H30="",G30/4-0,IF((G30/4-H30)&lt;=0,0,G30/4-H30)))</f>
        <v>5</v>
      </c>
      <c r="L30" s="21">
        <f t="shared" si="2"/>
      </c>
      <c r="M30" s="108" t="str">
        <f>'Goals, Inventory, Budget'!C30</f>
        <v>popcorn (whole kernel)</v>
      </c>
      <c r="N30" s="11" t="str">
        <f>'Goals, Inventory, Budget'!F30</f>
        <v>lbs</v>
      </c>
      <c r="O30" s="60">
        <f>'Goals, Inventory, Budget'!G30</f>
        <v>20</v>
      </c>
      <c r="P30" s="227">
        <f>Q30*R30+S30*T30+U30*V30+X30*Y30</f>
        <v>0</v>
      </c>
      <c r="Q30" s="137"/>
      <c r="R30" s="138"/>
      <c r="S30" s="30"/>
      <c r="T30" s="31"/>
      <c r="U30" s="139"/>
      <c r="V30" s="140">
        <f>IF(R30=0,0,R30*5/0.75)</f>
        <v>0</v>
      </c>
      <c r="W30" s="1"/>
      <c r="X30" s="136"/>
      <c r="Y30" s="141"/>
      <c r="Z30" s="589" t="str">
        <f>'Goals, Inventory, Budget'!C30</f>
        <v>popcorn (whole kernel)</v>
      </c>
      <c r="AA30" s="61">
        <f>'Goals, Inventory, Budget'!G30</f>
        <v>20</v>
      </c>
      <c r="AB30" s="22" t="str">
        <f>'Goals, Inventory, Budget'!F30</f>
        <v>lbs</v>
      </c>
      <c r="AC30" s="81"/>
      <c r="AD30" s="73">
        <f>'Goals, Inventory, Budget'!I30</f>
        <v>20</v>
      </c>
      <c r="AE30" s="56">
        <f>'Goals, Inventory, Budget'!J30</f>
        <v>10</v>
      </c>
      <c r="AF30" s="57">
        <f>'Goals, Inventory, Budget'!K30</f>
        <v>5</v>
      </c>
      <c r="AG30" s="148" t="str">
        <f>IF(AA30="","",IF(AC30=0,"price?",AD30*AC30))</f>
        <v>price?</v>
      </c>
      <c r="AH30" s="149" t="str">
        <f>IF(AA30="","",IF(AC30=0,"price?",AE30*AC30))</f>
        <v>price?</v>
      </c>
      <c r="AI30" s="149" t="str">
        <f>IF(AA30="","",IF(AC30=0,"price?",AF30*AC30))</f>
        <v>price?</v>
      </c>
      <c r="AJ30" s="246" t="str">
        <f>IF(AA30="","",IF(AC30=0,"price?",IF(AD30=0,0,AA30*AC30/12)))</f>
        <v>price?</v>
      </c>
      <c r="AK30" s="296"/>
    </row>
    <row r="31" spans="2:37" ht="13.5" thickTop="1">
      <c r="B31" s="555"/>
      <c r="C31" s="517" t="s">
        <v>25</v>
      </c>
      <c r="D31" s="518"/>
      <c r="E31" s="122">
        <f>SUM(E26:E30)</f>
        <v>62</v>
      </c>
      <c r="F31" s="122" t="s">
        <v>23</v>
      </c>
      <c r="G31" s="59">
        <f>FamilyFactor*E31</f>
        <v>62</v>
      </c>
      <c r="H31" s="224">
        <f>P31</f>
        <v>0</v>
      </c>
      <c r="I31" s="41">
        <f t="shared" si="1"/>
        <v>62</v>
      </c>
      <c r="J31" s="52">
        <f>IF((G31/2-H31)&lt;=0,0,G31/2-H31)</f>
        <v>31</v>
      </c>
      <c r="K31" s="53">
        <f>IF((G31/4-H31)&lt;=0,0,G31/4-H31)</f>
        <v>15.5</v>
      </c>
      <c r="L31" s="27"/>
      <c r="M31" s="173" t="str">
        <f>'Goals, Inventory, Budget'!C31</f>
        <v>Total Other Whole Grains</v>
      </c>
      <c r="N31" s="126" t="str">
        <f>'Goals, Inventory, Budget'!F31</f>
        <v>lbs</v>
      </c>
      <c r="O31" s="59">
        <f>'Goals, Inventory, Budget'!G31</f>
        <v>62</v>
      </c>
      <c r="P31" s="224">
        <f>SUM(P26:P30)</f>
        <v>0</v>
      </c>
      <c r="Q31" s="591"/>
      <c r="R31" s="592"/>
      <c r="S31" s="593"/>
      <c r="T31" s="592"/>
      <c r="U31" s="593"/>
      <c r="V31" s="592"/>
      <c r="W31" s="594"/>
      <c r="X31" s="592"/>
      <c r="Y31" s="595"/>
      <c r="Z31" s="519" t="str">
        <f>'Goals, Inventory, Budget'!C31</f>
        <v>Total Other Whole Grains</v>
      </c>
      <c r="AA31" s="59">
        <f>'Goals, Inventory, Budget'!G31</f>
        <v>62</v>
      </c>
      <c r="AB31" s="126" t="str">
        <f>'Goals, Inventory, Budget'!F31</f>
        <v>lbs</v>
      </c>
      <c r="AC31" s="84"/>
      <c r="AD31" s="41">
        <f>'Goals, Inventory, Budget'!I31</f>
        <v>62</v>
      </c>
      <c r="AE31" s="52">
        <f>'Goals, Inventory, Budget'!J31</f>
        <v>31</v>
      </c>
      <c r="AF31" s="53">
        <f>'Goals, Inventory, Budget'!K31</f>
        <v>15.5</v>
      </c>
      <c r="AG31" s="144">
        <f>SUM(AG26:AG30)</f>
        <v>10.5</v>
      </c>
      <c r="AH31" s="145">
        <f>SUM(AH26:AH30)</f>
        <v>5.25</v>
      </c>
      <c r="AI31" s="233">
        <f>SUM(AI26:AI30)</f>
        <v>2.625</v>
      </c>
      <c r="AJ31" s="249">
        <f>SUM(AJ26:AJ30)</f>
        <v>0.875</v>
      </c>
      <c r="AK31" s="291"/>
    </row>
    <row r="32" spans="2:37" ht="27" customHeight="1">
      <c r="B32" s="555"/>
      <c r="C32" s="498" t="s">
        <v>228</v>
      </c>
      <c r="D32" s="596"/>
      <c r="E32" s="596"/>
      <c r="F32" s="596"/>
      <c r="G32" s="596"/>
      <c r="H32" s="573" t="s">
        <v>232</v>
      </c>
      <c r="I32" s="597"/>
      <c r="J32" s="597"/>
      <c r="K32" s="598"/>
      <c r="L32" s="109">
        <f>E40/$J$21</f>
        <v>0.016</v>
      </c>
      <c r="M32" s="308" t="str">
        <f>'Goals, Inventory, Budget'!C32</f>
        <v>Flours, fresh-ground &amp; commercial (Recommended: 6% of Major Category minimum)</v>
      </c>
      <c r="N32" s="309">
        <f>'Goals, Inventory, Budget'!F32</f>
        <v>0</v>
      </c>
      <c r="O32" s="309">
        <f>'Goals, Inventory, Budget'!G32</f>
        <v>0</v>
      </c>
      <c r="P32" s="309" t="str">
        <f>'Goals, Inventory, Budget'!H32</f>
        <v>Actual percentage of major category:</v>
      </c>
      <c r="Q32" s="309">
        <f>'Goals, Inventory, Budget'!I32</f>
        <v>0</v>
      </c>
      <c r="R32" s="309">
        <f>'Goals, Inventory, Budget'!J32</f>
        <v>0</v>
      </c>
      <c r="S32" s="309">
        <f>'Goals, Inventory, Budget'!K32</f>
        <v>0</v>
      </c>
      <c r="T32" s="117"/>
      <c r="U32" s="118"/>
      <c r="V32" s="117"/>
      <c r="W32" s="119"/>
      <c r="X32" s="117"/>
      <c r="Y32" s="120"/>
      <c r="Z32" s="308" t="str">
        <f>'Goals, Inventory, Budget'!C32</f>
        <v>Flours, fresh-ground &amp; commercial (Recommended: 6% of Major Category minimum)</v>
      </c>
      <c r="AA32" s="309"/>
      <c r="AB32" s="309"/>
      <c r="AC32" s="309"/>
      <c r="AD32" s="599"/>
      <c r="AE32" s="599"/>
      <c r="AF32" s="600"/>
      <c r="AG32" s="601"/>
      <c r="AH32" s="601"/>
      <c r="AI32" s="601"/>
      <c r="AJ32" s="602"/>
      <c r="AK32" s="603"/>
    </row>
    <row r="33" spans="2:37" ht="25.5">
      <c r="B33" s="555"/>
      <c r="C33" s="104" t="s">
        <v>155</v>
      </c>
      <c r="D33" s="98" t="s">
        <v>37</v>
      </c>
      <c r="E33" s="1"/>
      <c r="F33" s="504" t="s">
        <v>23</v>
      </c>
      <c r="G33" s="61">
        <f aca="true" t="shared" si="3" ref="G33:G39">IF(E33=0,"",FamilyFactor*E33)</f>
      </c>
      <c r="H33" s="38">
        <f aca="true" t="shared" si="4" ref="H33:H39">IF(P33=0,"",P33)</f>
      </c>
      <c r="I33" s="40">
        <f aca="true" t="shared" si="5" ref="I33:I40">IF(G33="","",IF(H33="",G33-0,IF(G33&lt;H33,0,G33-H33)))</f>
      </c>
      <c r="J33" s="19">
        <f aca="true" t="shared" si="6" ref="J33:J39">IF(G33="","",IF(H33="",G33/2-0,IF((G33/2-H33)&lt;=0,0,G33/2-H33)))</f>
      </c>
      <c r="K33" s="20">
        <f aca="true" t="shared" si="7" ref="K33:K39">IF(G33="","",IF(H33="",G33/4-0,IF((G33/4-H33)&lt;=0,0,G33/4-H33)))</f>
      </c>
      <c r="L33" s="21">
        <f t="shared" si="2"/>
      </c>
      <c r="M33" s="108" t="str">
        <f>'Goals, Inventory, Budget'!C33</f>
        <v>Enriched white flour/ wheat-gluten</v>
      </c>
      <c r="N33" s="11" t="str">
        <f>'Goals, Inventory, Budget'!F33</f>
        <v>lbs</v>
      </c>
      <c r="O33" s="60">
        <f>'Goals, Inventory, Budget'!G33</f>
      </c>
      <c r="P33" s="227">
        <f aca="true" t="shared" si="8" ref="P33:P39">Q33*R33+S33*T33+U33*V33+X33*Y33</f>
        <v>0</v>
      </c>
      <c r="Q33" s="137"/>
      <c r="R33" s="138"/>
      <c r="S33" s="30"/>
      <c r="T33" s="31"/>
      <c r="U33" s="139"/>
      <c r="V33" s="140">
        <f aca="true" t="shared" si="9" ref="V33:V39">IF(R33=0,0,R33*5/0.75)</f>
        <v>0</v>
      </c>
      <c r="W33" s="1"/>
      <c r="X33" s="136"/>
      <c r="Y33" s="141"/>
      <c r="Z33" s="506" t="str">
        <f>'Goals, Inventory, Budget'!C33</f>
        <v>Enriched white flour/ wheat-gluten</v>
      </c>
      <c r="AA33" s="61">
        <f>'Goals, Inventory, Budget'!G33</f>
      </c>
      <c r="AB33" s="11" t="str">
        <f>'Goals, Inventory, Budget'!F33</f>
        <v>lbs</v>
      </c>
      <c r="AC33" s="74">
        <v>0.17</v>
      </c>
      <c r="AD33" s="40">
        <f>'Goals, Inventory, Budget'!I33</f>
      </c>
      <c r="AE33" s="19">
        <f>'Goals, Inventory, Budget'!J33</f>
      </c>
      <c r="AF33" s="20">
        <f>'Goals, Inventory, Budget'!K33</f>
      </c>
      <c r="AG33" s="146">
        <f aca="true" t="shared" si="10" ref="AG33:AG39">IF(AA33="","",IF(AC33=0,"price?",AD33*AC33))</f>
      </c>
      <c r="AH33" s="147">
        <f aca="true" t="shared" si="11" ref="AH33:AH39">IF(AA33="","",IF(AC33=0,"price?",AE33*AC33))</f>
      </c>
      <c r="AI33" s="147">
        <f aca="true" t="shared" si="12" ref="AI33:AI39">IF(AA33="","",IF(AC33=0,"price?",AF33*AC33))</f>
      </c>
      <c r="AJ33" s="236">
        <f aca="true" t="shared" si="13" ref="AJ33:AJ39">IF(AA33="","",IF(AC33=0,"price?",IF(AD33=0,0,AA33*AC33/12)))</f>
      </c>
      <c r="AK33" s="295"/>
    </row>
    <row r="34" spans="2:37" ht="12.75">
      <c r="B34" s="555"/>
      <c r="C34" s="104" t="s">
        <v>223</v>
      </c>
      <c r="D34" s="98" t="s">
        <v>24</v>
      </c>
      <c r="E34" s="1">
        <v>10</v>
      </c>
      <c r="F34" s="504" t="s">
        <v>23</v>
      </c>
      <c r="G34" s="61">
        <f t="shared" si="3"/>
        <v>10</v>
      </c>
      <c r="H34" s="38">
        <f t="shared" si="4"/>
      </c>
      <c r="I34" s="40">
        <f t="shared" si="5"/>
        <v>10</v>
      </c>
      <c r="J34" s="19">
        <f t="shared" si="6"/>
        <v>5</v>
      </c>
      <c r="K34" s="20">
        <f t="shared" si="7"/>
        <v>2.5</v>
      </c>
      <c r="L34" s="21">
        <f t="shared" si="2"/>
      </c>
      <c r="M34" s="108" t="str">
        <f>'Goals, Inventory, Budget'!C34</f>
        <v>cornmeal</v>
      </c>
      <c r="N34" s="11" t="str">
        <f>'Goals, Inventory, Budget'!F34</f>
        <v>lbs</v>
      </c>
      <c r="O34" s="60">
        <f>'Goals, Inventory, Budget'!G34</f>
        <v>10</v>
      </c>
      <c r="P34" s="227">
        <f t="shared" si="8"/>
        <v>0</v>
      </c>
      <c r="Q34" s="137"/>
      <c r="R34" s="138"/>
      <c r="S34" s="30"/>
      <c r="T34" s="31"/>
      <c r="U34" s="139"/>
      <c r="V34" s="140">
        <f t="shared" si="9"/>
        <v>0</v>
      </c>
      <c r="W34" s="1"/>
      <c r="X34" s="136"/>
      <c r="Y34" s="141"/>
      <c r="Z34" s="506" t="str">
        <f>'Goals, Inventory, Budget'!C34</f>
        <v>cornmeal</v>
      </c>
      <c r="AA34" s="61">
        <f>'Goals, Inventory, Budget'!G34</f>
        <v>10</v>
      </c>
      <c r="AB34" s="11" t="str">
        <f>'Goals, Inventory, Budget'!F34</f>
        <v>lbs</v>
      </c>
      <c r="AC34" s="74"/>
      <c r="AD34" s="40">
        <f>'Goals, Inventory, Budget'!I34</f>
        <v>10</v>
      </c>
      <c r="AE34" s="19">
        <f>'Goals, Inventory, Budget'!J34</f>
        <v>5</v>
      </c>
      <c r="AF34" s="20">
        <f>'Goals, Inventory, Budget'!K34</f>
        <v>2.5</v>
      </c>
      <c r="AG34" s="146" t="str">
        <f t="shared" si="10"/>
        <v>price?</v>
      </c>
      <c r="AH34" s="147" t="str">
        <f t="shared" si="11"/>
        <v>price?</v>
      </c>
      <c r="AI34" s="147" t="str">
        <f t="shared" si="12"/>
        <v>price?</v>
      </c>
      <c r="AJ34" s="287" t="str">
        <f t="shared" si="13"/>
        <v>price?</v>
      </c>
      <c r="AK34" s="297"/>
    </row>
    <row r="35" spans="2:37" ht="12.75">
      <c r="B35" s="555"/>
      <c r="C35" s="104" t="s">
        <v>115</v>
      </c>
      <c r="D35" s="98" t="s">
        <v>19</v>
      </c>
      <c r="E35" s="1"/>
      <c r="F35" s="504" t="s">
        <v>23</v>
      </c>
      <c r="G35" s="61">
        <f t="shared" si="3"/>
      </c>
      <c r="H35" s="38">
        <f t="shared" si="4"/>
      </c>
      <c r="I35" s="40">
        <f t="shared" si="5"/>
      </c>
      <c r="J35" s="19">
        <f t="shared" si="6"/>
      </c>
      <c r="K35" s="20">
        <f t="shared" si="7"/>
      </c>
      <c r="L35" s="21">
        <f t="shared" si="2"/>
      </c>
      <c r="M35" s="108" t="str">
        <f>'Goals, Inventory, Budget'!C35</f>
        <v>beans (from dried beans)</v>
      </c>
      <c r="N35" s="11" t="str">
        <f>'Goals, Inventory, Budget'!F35</f>
        <v>lbs</v>
      </c>
      <c r="O35" s="60">
        <f>'Goals, Inventory, Budget'!G35</f>
      </c>
      <c r="P35" s="227">
        <f t="shared" si="8"/>
        <v>0</v>
      </c>
      <c r="Q35" s="137"/>
      <c r="R35" s="138"/>
      <c r="S35" s="30"/>
      <c r="T35" s="31"/>
      <c r="U35" s="139"/>
      <c r="V35" s="140">
        <f t="shared" si="9"/>
        <v>0</v>
      </c>
      <c r="W35" s="1"/>
      <c r="X35" s="136"/>
      <c r="Y35" s="141"/>
      <c r="Z35" s="506" t="str">
        <f>'Goals, Inventory, Budget'!C35</f>
        <v>beans (from dried beans)</v>
      </c>
      <c r="AA35" s="61">
        <f>'Goals, Inventory, Budget'!G35</f>
      </c>
      <c r="AB35" s="11" t="str">
        <f>'Goals, Inventory, Budget'!F35</f>
        <v>lbs</v>
      </c>
      <c r="AC35" s="74"/>
      <c r="AD35" s="40">
        <f>'Goals, Inventory, Budget'!I35</f>
      </c>
      <c r="AE35" s="19">
        <f>'Goals, Inventory, Budget'!J35</f>
      </c>
      <c r="AF35" s="20">
        <f>'Goals, Inventory, Budget'!K35</f>
      </c>
      <c r="AG35" s="146">
        <f t="shared" si="10"/>
      </c>
      <c r="AH35" s="147">
        <f t="shared" si="11"/>
      </c>
      <c r="AI35" s="147">
        <f t="shared" si="12"/>
      </c>
      <c r="AJ35" s="236">
        <f t="shared" si="13"/>
      </c>
      <c r="AK35" s="297"/>
    </row>
    <row r="36" spans="2:37" ht="12.75">
      <c r="B36" s="555"/>
      <c r="C36" s="104" t="s">
        <v>29</v>
      </c>
      <c r="D36" s="98" t="s">
        <v>184</v>
      </c>
      <c r="E36" s="1"/>
      <c r="F36" s="504" t="s">
        <v>23</v>
      </c>
      <c r="G36" s="61">
        <f t="shared" si="3"/>
      </c>
      <c r="H36" s="38">
        <f t="shared" si="4"/>
      </c>
      <c r="I36" s="40">
        <f t="shared" si="5"/>
      </c>
      <c r="J36" s="19">
        <f t="shared" si="6"/>
      </c>
      <c r="K36" s="20">
        <f t="shared" si="7"/>
      </c>
      <c r="L36" s="21">
        <f t="shared" si="2"/>
      </c>
      <c r="M36" s="108" t="str">
        <f>'Goals, Inventory, Budget'!C36</f>
        <v>rice</v>
      </c>
      <c r="N36" s="11" t="str">
        <f>'Goals, Inventory, Budget'!F36</f>
        <v>lbs</v>
      </c>
      <c r="O36" s="60">
        <f>'Goals, Inventory, Budget'!G36</f>
      </c>
      <c r="P36" s="227">
        <f t="shared" si="8"/>
        <v>0</v>
      </c>
      <c r="Q36" s="137"/>
      <c r="R36" s="138"/>
      <c r="S36" s="30"/>
      <c r="T36" s="31"/>
      <c r="U36" s="139"/>
      <c r="V36" s="140">
        <f t="shared" si="9"/>
        <v>0</v>
      </c>
      <c r="W36" s="1"/>
      <c r="X36" s="136"/>
      <c r="Y36" s="141"/>
      <c r="Z36" s="506" t="str">
        <f>'Goals, Inventory, Budget'!C36</f>
        <v>rice</v>
      </c>
      <c r="AA36" s="61">
        <f>'Goals, Inventory, Budget'!G36</f>
      </c>
      <c r="AB36" s="11" t="str">
        <f>'Goals, Inventory, Budget'!F36</f>
        <v>lbs</v>
      </c>
      <c r="AC36" s="74"/>
      <c r="AD36" s="40">
        <f>'Goals, Inventory, Budget'!I36</f>
      </c>
      <c r="AE36" s="19">
        <f>'Goals, Inventory, Budget'!J36</f>
      </c>
      <c r="AF36" s="20">
        <f>'Goals, Inventory, Budget'!K36</f>
      </c>
      <c r="AG36" s="146">
        <f t="shared" si="10"/>
      </c>
      <c r="AH36" s="147">
        <f t="shared" si="11"/>
      </c>
      <c r="AI36" s="147">
        <f t="shared" si="12"/>
      </c>
      <c r="AJ36" s="236">
        <f t="shared" si="13"/>
      </c>
      <c r="AK36" s="297"/>
    </row>
    <row r="37" spans="2:37" ht="12.75">
      <c r="B37" s="555"/>
      <c r="C37" s="104" t="s">
        <v>27</v>
      </c>
      <c r="D37" s="98" t="s">
        <v>184</v>
      </c>
      <c r="E37" s="1"/>
      <c r="F37" s="504" t="s">
        <v>23</v>
      </c>
      <c r="G37" s="61">
        <f t="shared" si="3"/>
      </c>
      <c r="H37" s="38">
        <f t="shared" si="4"/>
      </c>
      <c r="I37" s="40">
        <f t="shared" si="5"/>
      </c>
      <c r="J37" s="19">
        <f t="shared" si="6"/>
      </c>
      <c r="K37" s="20">
        <f t="shared" si="7"/>
      </c>
      <c r="L37" s="21">
        <f t="shared" si="2"/>
      </c>
      <c r="M37" s="108" t="str">
        <f>'Goals, Inventory, Budget'!C37</f>
        <v>barley</v>
      </c>
      <c r="N37" s="11" t="str">
        <f>'Goals, Inventory, Budget'!F37</f>
        <v>lbs</v>
      </c>
      <c r="O37" s="60">
        <f>'Goals, Inventory, Budget'!G37</f>
      </c>
      <c r="P37" s="227">
        <f t="shared" si="8"/>
        <v>0</v>
      </c>
      <c r="Q37" s="137"/>
      <c r="R37" s="138"/>
      <c r="S37" s="30"/>
      <c r="T37" s="31"/>
      <c r="U37" s="139"/>
      <c r="V37" s="140">
        <f t="shared" si="9"/>
        <v>0</v>
      </c>
      <c r="W37" s="1"/>
      <c r="X37" s="136"/>
      <c r="Y37" s="141"/>
      <c r="Z37" s="506" t="str">
        <f>'Goals, Inventory, Budget'!C37</f>
        <v>barley</v>
      </c>
      <c r="AA37" s="61">
        <f>'Goals, Inventory, Budget'!G37</f>
      </c>
      <c r="AB37" s="11" t="str">
        <f>'Goals, Inventory, Budget'!F37</f>
        <v>lbs</v>
      </c>
      <c r="AC37" s="74"/>
      <c r="AD37" s="40">
        <f>'Goals, Inventory, Budget'!I37</f>
      </c>
      <c r="AE37" s="19">
        <f>'Goals, Inventory, Budget'!J37</f>
      </c>
      <c r="AF37" s="20">
        <f>'Goals, Inventory, Budget'!K37</f>
      </c>
      <c r="AG37" s="146">
        <f t="shared" si="10"/>
      </c>
      <c r="AH37" s="147">
        <f t="shared" si="11"/>
      </c>
      <c r="AI37" s="147">
        <f t="shared" si="12"/>
      </c>
      <c r="AJ37" s="236">
        <f t="shared" si="13"/>
      </c>
      <c r="AK37" s="297"/>
    </row>
    <row r="38" spans="2:37" ht="12.75">
      <c r="B38" s="555"/>
      <c r="C38" s="104" t="s">
        <v>26</v>
      </c>
      <c r="D38" s="98" t="s">
        <v>184</v>
      </c>
      <c r="E38" s="1"/>
      <c r="F38" s="504" t="s">
        <v>23</v>
      </c>
      <c r="G38" s="61">
        <f t="shared" si="3"/>
      </c>
      <c r="H38" s="38">
        <f t="shared" si="4"/>
      </c>
      <c r="I38" s="40">
        <f t="shared" si="5"/>
      </c>
      <c r="J38" s="19">
        <f t="shared" si="6"/>
      </c>
      <c r="K38" s="20">
        <f t="shared" si="7"/>
      </c>
      <c r="L38" s="21">
        <f t="shared" si="2"/>
      </c>
      <c r="M38" s="108" t="str">
        <f>'Goals, Inventory, Budget'!C38</f>
        <v>rye</v>
      </c>
      <c r="N38" s="11" t="str">
        <f>'Goals, Inventory, Budget'!F38</f>
        <v>lbs</v>
      </c>
      <c r="O38" s="60">
        <f>'Goals, Inventory, Budget'!G38</f>
      </c>
      <c r="P38" s="227">
        <f t="shared" si="8"/>
        <v>0</v>
      </c>
      <c r="Q38" s="137"/>
      <c r="R38" s="138"/>
      <c r="S38" s="30"/>
      <c r="T38" s="31"/>
      <c r="U38" s="139"/>
      <c r="V38" s="140">
        <f t="shared" si="9"/>
        <v>0</v>
      </c>
      <c r="W38" s="1"/>
      <c r="X38" s="136"/>
      <c r="Y38" s="141"/>
      <c r="Z38" s="506" t="str">
        <f>'Goals, Inventory, Budget'!C38</f>
        <v>rye</v>
      </c>
      <c r="AA38" s="61">
        <f>'Goals, Inventory, Budget'!G38</f>
      </c>
      <c r="AB38" s="11" t="str">
        <f>'Goals, Inventory, Budget'!F38</f>
        <v>lbs</v>
      </c>
      <c r="AC38" s="74"/>
      <c r="AD38" s="40">
        <f>'Goals, Inventory, Budget'!I38</f>
      </c>
      <c r="AE38" s="19">
        <f>'Goals, Inventory, Budget'!J38</f>
      </c>
      <c r="AF38" s="20">
        <f>'Goals, Inventory, Budget'!K38</f>
      </c>
      <c r="AG38" s="146">
        <f t="shared" si="10"/>
      </c>
      <c r="AH38" s="147">
        <f t="shared" si="11"/>
      </c>
      <c r="AI38" s="147">
        <f t="shared" si="12"/>
      </c>
      <c r="AJ38" s="236">
        <f t="shared" si="13"/>
      </c>
      <c r="AK38" s="297"/>
    </row>
    <row r="39" spans="2:37" ht="13.5" thickBot="1">
      <c r="B39" s="555"/>
      <c r="C39" s="168" t="s">
        <v>156</v>
      </c>
      <c r="D39" s="100" t="s">
        <v>154</v>
      </c>
      <c r="E39" s="2"/>
      <c r="F39" s="588" t="s">
        <v>23</v>
      </c>
      <c r="G39" s="62">
        <f t="shared" si="3"/>
      </c>
      <c r="H39" s="265">
        <f t="shared" si="4"/>
      </c>
      <c r="I39" s="73">
        <f t="shared" si="5"/>
      </c>
      <c r="J39" s="56">
        <f t="shared" si="6"/>
      </c>
      <c r="K39" s="57">
        <f t="shared" si="7"/>
      </c>
      <c r="L39" s="21">
        <f t="shared" si="2"/>
      </c>
      <c r="M39" s="108" t="str">
        <f>'Goals, Inventory, Budget'!C39</f>
        <v>wheat-bran, fresh ground</v>
      </c>
      <c r="N39" s="11" t="str">
        <f>'Goals, Inventory, Budget'!F39</f>
        <v>lbs</v>
      </c>
      <c r="O39" s="60">
        <f>'Goals, Inventory, Budget'!G39</f>
      </c>
      <c r="P39" s="227">
        <f t="shared" si="8"/>
        <v>0</v>
      </c>
      <c r="Q39" s="137"/>
      <c r="R39" s="138"/>
      <c r="S39" s="30"/>
      <c r="T39" s="31"/>
      <c r="U39" s="139"/>
      <c r="V39" s="140">
        <f t="shared" si="9"/>
        <v>0</v>
      </c>
      <c r="W39" s="1"/>
      <c r="X39" s="136"/>
      <c r="Y39" s="141"/>
      <c r="Z39" s="589" t="str">
        <f>'Goals, Inventory, Budget'!C39</f>
        <v>wheat-bran, fresh ground</v>
      </c>
      <c r="AA39" s="62">
        <f>'Goals, Inventory, Budget'!G39</f>
      </c>
      <c r="AB39" s="22" t="str">
        <f>'Goals, Inventory, Budget'!F39</f>
        <v>lbs</v>
      </c>
      <c r="AC39" s="81"/>
      <c r="AD39" s="73">
        <f>'Goals, Inventory, Budget'!I39</f>
      </c>
      <c r="AE39" s="56">
        <f>'Goals, Inventory, Budget'!J39</f>
      </c>
      <c r="AF39" s="57">
        <f>'Goals, Inventory, Budget'!K39</f>
      </c>
      <c r="AG39" s="148">
        <f t="shared" si="10"/>
      </c>
      <c r="AH39" s="149">
        <f t="shared" si="11"/>
      </c>
      <c r="AI39" s="149">
        <f t="shared" si="12"/>
      </c>
      <c r="AJ39" s="246">
        <f t="shared" si="13"/>
      </c>
      <c r="AK39" s="297"/>
    </row>
    <row r="40" spans="2:37" ht="13.5" thickTop="1">
      <c r="B40" s="555"/>
      <c r="C40" s="517" t="s">
        <v>30</v>
      </c>
      <c r="D40" s="518"/>
      <c r="E40" s="122">
        <f>SUM(E33:E39)</f>
        <v>10</v>
      </c>
      <c r="F40" s="122" t="s">
        <v>23</v>
      </c>
      <c r="G40" s="59">
        <f>FamilyFactor*E40</f>
        <v>10</v>
      </c>
      <c r="H40" s="224">
        <f>P40</f>
        <v>0</v>
      </c>
      <c r="I40" s="41">
        <f t="shared" si="5"/>
        <v>10</v>
      </c>
      <c r="J40" s="52">
        <f>IF((G40/2-H40)&lt;=0,0,G40/2-H40)</f>
        <v>5</v>
      </c>
      <c r="K40" s="53">
        <f>IF((G40/4-H40)&lt;=0,0,G40/4-H40)</f>
        <v>2.5</v>
      </c>
      <c r="L40" s="27"/>
      <c r="M40" s="173" t="str">
        <f>'Goals, Inventory, Budget'!C40</f>
        <v>Total Flours</v>
      </c>
      <c r="N40" s="126" t="str">
        <f>'Goals, Inventory, Budget'!F40</f>
        <v>lbs</v>
      </c>
      <c r="O40" s="59">
        <f>'Goals, Inventory, Budget'!G40</f>
        <v>10</v>
      </c>
      <c r="P40" s="224">
        <f>SUM(P33:P39)</f>
        <v>0</v>
      </c>
      <c r="Q40" s="591"/>
      <c r="R40" s="592"/>
      <c r="S40" s="593"/>
      <c r="T40" s="592"/>
      <c r="U40" s="593"/>
      <c r="V40" s="592"/>
      <c r="W40" s="594"/>
      <c r="X40" s="592"/>
      <c r="Y40" s="595"/>
      <c r="Z40" s="519" t="str">
        <f>'Goals, Inventory, Budget'!C40</f>
        <v>Total Flours</v>
      </c>
      <c r="AA40" s="59">
        <f>'Goals, Inventory, Budget'!G40</f>
        <v>10</v>
      </c>
      <c r="AB40" s="126" t="str">
        <f>'Goals, Inventory, Budget'!F40</f>
        <v>lbs</v>
      </c>
      <c r="AC40" s="84"/>
      <c r="AD40" s="41">
        <f>'Goals, Inventory, Budget'!I40</f>
        <v>10</v>
      </c>
      <c r="AE40" s="52">
        <f>'Goals, Inventory, Budget'!J40</f>
        <v>5</v>
      </c>
      <c r="AF40" s="53">
        <f>'Goals, Inventory, Budget'!K40</f>
        <v>2.5</v>
      </c>
      <c r="AG40" s="144">
        <f>SUM(AG33:AG39)</f>
        <v>0</v>
      </c>
      <c r="AH40" s="145">
        <f>SUM(AH33:AH39)</f>
        <v>0</v>
      </c>
      <c r="AI40" s="233">
        <f>SUM(AI33:AI39)</f>
        <v>0</v>
      </c>
      <c r="AJ40" s="249">
        <f>SUM(AJ33:AJ39)</f>
        <v>0</v>
      </c>
      <c r="AK40" s="605"/>
    </row>
    <row r="41" spans="2:37" ht="12.75">
      <c r="B41" s="555"/>
      <c r="C41" s="498" t="s">
        <v>230</v>
      </c>
      <c r="D41" s="572"/>
      <c r="E41" s="572"/>
      <c r="F41" s="572"/>
      <c r="G41" s="572"/>
      <c r="H41" s="573" t="s">
        <v>232</v>
      </c>
      <c r="I41" s="597"/>
      <c r="J41" s="597"/>
      <c r="K41" s="598"/>
      <c r="L41" s="109">
        <f>E45/$J$21</f>
        <v>0.064</v>
      </c>
      <c r="M41" s="308" t="str">
        <f>'Goals, Inventory, Budget'!C41</f>
        <v>Rice, whole grain (Recommended: 7% of Major Category minimum)</v>
      </c>
      <c r="N41" s="309">
        <f>'Goals, Inventory, Budget'!F41</f>
        <v>0</v>
      </c>
      <c r="O41" s="309">
        <f>'Goals, Inventory, Budget'!G41</f>
        <v>0</v>
      </c>
      <c r="P41" s="309" t="str">
        <f>'Goals, Inventory, Budget'!H41</f>
        <v>Actual percentage of major category:</v>
      </c>
      <c r="Q41" s="309">
        <f>'Goals, Inventory, Budget'!I41</f>
        <v>0</v>
      </c>
      <c r="R41" s="309">
        <f>'Goals, Inventory, Budget'!J41</f>
        <v>0</v>
      </c>
      <c r="S41" s="309">
        <f>'Goals, Inventory, Budget'!K41</f>
        <v>0</v>
      </c>
      <c r="T41" s="117"/>
      <c r="U41" s="118"/>
      <c r="V41" s="117"/>
      <c r="W41" s="119"/>
      <c r="X41" s="117"/>
      <c r="Y41" s="120"/>
      <c r="Z41" s="308" t="str">
        <f>'Goals, Inventory, Budget'!C41</f>
        <v>Rice, whole grain (Recommended: 7% of Major Category minimum)</v>
      </c>
      <c r="AA41" s="309"/>
      <c r="AB41" s="309"/>
      <c r="AC41" s="309"/>
      <c r="AD41" s="606"/>
      <c r="AE41" s="606"/>
      <c r="AF41" s="600"/>
      <c r="AG41" s="601"/>
      <c r="AH41" s="601"/>
      <c r="AI41" s="601"/>
      <c r="AJ41" s="607"/>
      <c r="AK41" s="603"/>
    </row>
    <row r="42" spans="2:37" ht="12.75">
      <c r="B42" s="555"/>
      <c r="C42" s="104" t="s">
        <v>224</v>
      </c>
      <c r="D42" s="98" t="s">
        <v>182</v>
      </c>
      <c r="E42" s="1">
        <v>35</v>
      </c>
      <c r="F42" s="504" t="s">
        <v>23</v>
      </c>
      <c r="G42" s="61">
        <f>IF(E42=0,"",FamilyFactor*E42)</f>
        <v>35</v>
      </c>
      <c r="H42" s="38">
        <f>IF(P42=0,"",P42)</f>
      </c>
      <c r="I42" s="40">
        <f>IF(G42="","",IF(H42="",G42-0,IF(G42&lt;H42,0,G42-H42)))</f>
        <v>35</v>
      </c>
      <c r="J42" s="19">
        <f>IF(G42="","",IF(H42="",G42/2-0,IF((G42/2-H42)&lt;=0,0,G42/2-H42)))</f>
        <v>17.5</v>
      </c>
      <c r="K42" s="20">
        <f>IF(G42="","",IF(H42="",G42/4-0,IF((G42/4-H42)&lt;=0,0,G42/4-H42)))</f>
        <v>8.75</v>
      </c>
      <c r="L42" s="21">
        <f>IF(H42="","",IF(D42="indefinite",0,IF(D42="varies","varies",H42/D42)))</f>
      </c>
      <c r="M42" s="108" t="str">
        <f>'Goals, Inventory, Budget'!C42</f>
        <v>rice, white</v>
      </c>
      <c r="N42" s="11" t="str">
        <f>'Goals, Inventory, Budget'!F42</f>
        <v>lbs</v>
      </c>
      <c r="O42" s="60">
        <f>'Goals, Inventory, Budget'!G42</f>
        <v>35</v>
      </c>
      <c r="P42" s="227">
        <f>Q42*R42+S42*T42+U42*V42+X42*Y42</f>
        <v>0</v>
      </c>
      <c r="Q42" s="137"/>
      <c r="R42" s="138"/>
      <c r="S42" s="30"/>
      <c r="T42" s="31"/>
      <c r="U42" s="139"/>
      <c r="V42" s="140">
        <f>IF(R42=0,0,R42*5/0.75)</f>
        <v>0</v>
      </c>
      <c r="W42" s="1"/>
      <c r="X42" s="136"/>
      <c r="Y42" s="141"/>
      <c r="Z42" s="506" t="str">
        <f>'Goals, Inventory, Budget'!C42</f>
        <v>rice, white</v>
      </c>
      <c r="AA42" s="61">
        <f>'Goals, Inventory, Budget'!G42</f>
        <v>35</v>
      </c>
      <c r="AB42" s="11" t="str">
        <f>'Goals, Inventory, Budget'!F42</f>
        <v>lbs</v>
      </c>
      <c r="AC42" s="74">
        <v>0.19</v>
      </c>
      <c r="AD42" s="40">
        <f>'Goals, Inventory, Budget'!I42</f>
        <v>35</v>
      </c>
      <c r="AE42" s="19">
        <f>'Goals, Inventory, Budget'!J42</f>
        <v>17.5</v>
      </c>
      <c r="AF42" s="20">
        <f>'Goals, Inventory, Budget'!K42</f>
        <v>8.75</v>
      </c>
      <c r="AG42" s="146">
        <f>IF(AA42="","",IF(AC42=0,"price?",AD42*AC42))</f>
        <v>6.65</v>
      </c>
      <c r="AH42" s="147">
        <f>IF(AA42="","",IF(AC42=0,"price?",AE42*AC42))</f>
        <v>3.325</v>
      </c>
      <c r="AI42" s="147">
        <f>IF(AA42="","",IF(AC42=0,"price?",AF42*AC42))</f>
        <v>1.6625</v>
      </c>
      <c r="AJ42" s="236">
        <f>IF(AA42="","",IF(AC42=0,"price?",IF(AD42=0,0,AA42*AC42/12)))</f>
        <v>0.5541666666666667</v>
      </c>
      <c r="AK42" s="297"/>
    </row>
    <row r="43" spans="2:37" ht="12.75">
      <c r="B43" s="555"/>
      <c r="C43" s="104" t="s">
        <v>225</v>
      </c>
      <c r="D43" s="98" t="s">
        <v>177</v>
      </c>
      <c r="E43" s="1">
        <v>5</v>
      </c>
      <c r="F43" s="504" t="s">
        <v>23</v>
      </c>
      <c r="G43" s="61">
        <f>IF(E43=0,"",FamilyFactor*E43)</f>
        <v>5</v>
      </c>
      <c r="H43" s="38">
        <f>IF(P43=0,"",P43)</f>
      </c>
      <c r="I43" s="40">
        <f>IF(G43="","",IF(H43="",G43-0,IF(G43&lt;H43,0,G43-H43)))</f>
        <v>5</v>
      </c>
      <c r="J43" s="19">
        <f>IF(G43="","",IF(H43="",G43/2-0,IF((G43/2-H43)&lt;=0,0,G43/2-H43)))</f>
        <v>2.5</v>
      </c>
      <c r="K43" s="20">
        <f>IF(G43="","",IF(H43="",G43/4-0,IF((G43/4-H43)&lt;=0,0,G43/4-H43)))</f>
        <v>1.25</v>
      </c>
      <c r="L43" s="21">
        <f>IF(H43="","",IF(D43="indefinite",0,IF(D43="varies","varies",H43/D43)))</f>
      </c>
      <c r="M43" s="108" t="str">
        <f>'Goals, Inventory, Budget'!C43</f>
        <v>rice, wild</v>
      </c>
      <c r="N43" s="11" t="str">
        <f>'Goals, Inventory, Budget'!F43</f>
        <v>lbs</v>
      </c>
      <c r="O43" s="60">
        <f>'Goals, Inventory, Budget'!G43</f>
        <v>5</v>
      </c>
      <c r="P43" s="227">
        <f>Q43*R43+S43*T43+U43*V43+X43*Y43</f>
        <v>0</v>
      </c>
      <c r="Q43" s="137"/>
      <c r="R43" s="138"/>
      <c r="S43" s="30"/>
      <c r="T43" s="31"/>
      <c r="U43" s="139"/>
      <c r="V43" s="140">
        <f>IF(R43=0,0,R43*5/0.75)</f>
        <v>0</v>
      </c>
      <c r="W43" s="1"/>
      <c r="X43" s="136"/>
      <c r="Y43" s="141"/>
      <c r="Z43" s="506" t="str">
        <f>'Goals, Inventory, Budget'!C43</f>
        <v>rice, wild</v>
      </c>
      <c r="AA43" s="61">
        <f>'Goals, Inventory, Budget'!G43</f>
        <v>5</v>
      </c>
      <c r="AB43" s="11" t="str">
        <f>'Goals, Inventory, Budget'!F43</f>
        <v>lbs</v>
      </c>
      <c r="AC43" s="74"/>
      <c r="AD43" s="40">
        <f>'Goals, Inventory, Budget'!I43</f>
        <v>5</v>
      </c>
      <c r="AE43" s="19">
        <f>'Goals, Inventory, Budget'!J43</f>
        <v>2.5</v>
      </c>
      <c r="AF43" s="20">
        <f>'Goals, Inventory, Budget'!K43</f>
        <v>1.25</v>
      </c>
      <c r="AG43" s="146" t="str">
        <f>IF(AA43="","",IF(AC43=0,"price?",AD43*AC43))</f>
        <v>price?</v>
      </c>
      <c r="AH43" s="147" t="str">
        <f>IF(AA43="","",IF(AC43=0,"price?",AE43*AC43))</f>
        <v>price?</v>
      </c>
      <c r="AI43" s="147" t="str">
        <f>IF(AA43="","",IF(AC43=0,"price?",AF43*AC43))</f>
        <v>price?</v>
      </c>
      <c r="AJ43" s="236" t="str">
        <f>IF(AA43="","",IF(AC43=0,"price?",IF(AD43=0,0,AA43*AC43/12)))</f>
        <v>price?</v>
      </c>
      <c r="AK43" s="297"/>
    </row>
    <row r="44" spans="2:37" ht="13.5" thickBot="1">
      <c r="B44" s="555"/>
      <c r="C44" s="168" t="s">
        <v>31</v>
      </c>
      <c r="D44" s="100" t="s">
        <v>185</v>
      </c>
      <c r="E44" s="2"/>
      <c r="F44" s="588" t="s">
        <v>23</v>
      </c>
      <c r="G44" s="62">
        <f>IF(E44=0,"",FamilyFactor*E44)</f>
      </c>
      <c r="H44" s="265">
        <f>IF(P44=0,"",P44)</f>
      </c>
      <c r="I44" s="73">
        <f>IF(G44="","",IF(H44="",G44-0,IF(G44&lt;H44,0,G44-H44)))</f>
      </c>
      <c r="J44" s="56">
        <f>IF(G44="","",IF(H44="",G44/2-0,IF((G44/2-H44)&lt;=0,0,G44/2-H44)))</f>
      </c>
      <c r="K44" s="57">
        <f>IF(G44="","",IF(H44="",G44/4-0,IF((G44/4-H44)&lt;=0,0,G44/4-H44)))</f>
      </c>
      <c r="L44" s="21">
        <f>IF(H44="","",IF(D44="indefinite",0,IF(D44="varies","varies",H44/D44)))</f>
      </c>
      <c r="M44" s="108" t="str">
        <f>'Goals, Inventory, Budget'!C44</f>
        <v>rice, brown</v>
      </c>
      <c r="N44" s="11" t="str">
        <f>'Goals, Inventory, Budget'!F44</f>
        <v>lbs</v>
      </c>
      <c r="O44" s="60">
        <f>'Goals, Inventory, Budget'!G44</f>
      </c>
      <c r="P44" s="227">
        <f>Q44*R44+S44*T44+U44*V44+X44*Y44</f>
        <v>0</v>
      </c>
      <c r="Q44" s="137"/>
      <c r="R44" s="138"/>
      <c r="S44" s="30"/>
      <c r="T44" s="31"/>
      <c r="U44" s="139"/>
      <c r="V44" s="140">
        <f>IF(R44=0,0,R44*5/0.75)</f>
        <v>0</v>
      </c>
      <c r="W44" s="1"/>
      <c r="X44" s="136"/>
      <c r="Y44" s="141"/>
      <c r="Z44" s="589" t="str">
        <f>'Goals, Inventory, Budget'!C44</f>
        <v>rice, brown</v>
      </c>
      <c r="AA44" s="62">
        <f>'Goals, Inventory, Budget'!G44</f>
      </c>
      <c r="AB44" s="22" t="str">
        <f>'Goals, Inventory, Budget'!F44</f>
        <v>lbs</v>
      </c>
      <c r="AC44" s="81"/>
      <c r="AD44" s="73">
        <f>'Goals, Inventory, Budget'!I44</f>
      </c>
      <c r="AE44" s="56">
        <f>'Goals, Inventory, Budget'!J44</f>
      </c>
      <c r="AF44" s="57">
        <f>'Goals, Inventory, Budget'!K44</f>
      </c>
      <c r="AG44" s="148">
        <f>IF(AA44="","",IF(AC44=0,"price?",AD44*AC44))</f>
      </c>
      <c r="AH44" s="149">
        <f>IF(AA44="","",IF(AC44=0,"price?",AE44*AC44))</f>
      </c>
      <c r="AI44" s="149">
        <f>IF(AA44="","",IF(AC44=0,"price?",AF44*AC44))</f>
      </c>
      <c r="AJ44" s="246">
        <f>IF(AA44="","",IF(AC44=0,"price?",IF(AD44=0,0,AA44*AC44/12)))</f>
      </c>
      <c r="AK44" s="297"/>
    </row>
    <row r="45" spans="2:37" ht="13.5" thickTop="1">
      <c r="B45" s="555"/>
      <c r="C45" s="517" t="s">
        <v>32</v>
      </c>
      <c r="D45" s="518"/>
      <c r="E45" s="122">
        <f>SUM(E42:E44)</f>
        <v>40</v>
      </c>
      <c r="F45" s="122" t="s">
        <v>23</v>
      </c>
      <c r="G45" s="59">
        <f>FamilyFactor*E45</f>
        <v>40</v>
      </c>
      <c r="H45" s="224">
        <f>P45</f>
        <v>0</v>
      </c>
      <c r="I45" s="41">
        <f>IF(G45="","",IF(H45="",G45-0,IF(G45&lt;H45,0,G45-H45)))</f>
        <v>40</v>
      </c>
      <c r="J45" s="52">
        <f>IF((G45/2-H45)&lt;=0,0,G45/2-H45)</f>
        <v>20</v>
      </c>
      <c r="K45" s="53">
        <f>IF((G45/4-H45)&lt;=0,0,G45/4-H45)</f>
        <v>10</v>
      </c>
      <c r="L45" s="27"/>
      <c r="M45" s="173" t="str">
        <f>'Goals, Inventory, Budget'!C45</f>
        <v>Total Rice</v>
      </c>
      <c r="N45" s="126" t="str">
        <f>'Goals, Inventory, Budget'!F45</f>
        <v>lbs</v>
      </c>
      <c r="O45" s="59">
        <f>'Goals, Inventory, Budget'!G45</f>
        <v>40</v>
      </c>
      <c r="P45" s="224">
        <f>SUM(P42:P44)</f>
        <v>0</v>
      </c>
      <c r="Q45" s="591"/>
      <c r="R45" s="592"/>
      <c r="S45" s="593"/>
      <c r="T45" s="592"/>
      <c r="U45" s="593"/>
      <c r="V45" s="592"/>
      <c r="W45" s="594"/>
      <c r="X45" s="592"/>
      <c r="Y45" s="595"/>
      <c r="Z45" s="519" t="str">
        <f>'Goals, Inventory, Budget'!C45</f>
        <v>Total Rice</v>
      </c>
      <c r="AA45" s="59">
        <f>'Goals, Inventory, Budget'!G45</f>
        <v>40</v>
      </c>
      <c r="AB45" s="126" t="str">
        <f>'Goals, Inventory, Budget'!F45</f>
        <v>lbs</v>
      </c>
      <c r="AC45" s="84"/>
      <c r="AD45" s="41">
        <f>'Goals, Inventory, Budget'!I45</f>
        <v>40</v>
      </c>
      <c r="AE45" s="52">
        <f>'Goals, Inventory, Budget'!J45</f>
        <v>20</v>
      </c>
      <c r="AF45" s="53">
        <f>'Goals, Inventory, Budget'!K45</f>
        <v>10</v>
      </c>
      <c r="AG45" s="144">
        <f>SUM(AG42:AG44)</f>
        <v>6.65</v>
      </c>
      <c r="AH45" s="145">
        <f>SUM(AH42:AH44)</f>
        <v>3.325</v>
      </c>
      <c r="AI45" s="233">
        <f>SUM(AI42:AI44)</f>
        <v>1.6625</v>
      </c>
      <c r="AJ45" s="249">
        <f>SUM(AJ42:AJ44)</f>
        <v>0.5541666666666667</v>
      </c>
      <c r="AK45" s="605"/>
    </row>
    <row r="46" spans="2:37" ht="12.75">
      <c r="B46" s="555"/>
      <c r="C46" s="498" t="s">
        <v>231</v>
      </c>
      <c r="D46" s="572"/>
      <c r="E46" s="572"/>
      <c r="F46" s="572"/>
      <c r="G46" s="572"/>
      <c r="H46" s="573" t="s">
        <v>232</v>
      </c>
      <c r="I46" s="597"/>
      <c r="J46" s="597"/>
      <c r="K46" s="598"/>
      <c r="L46" s="109">
        <f>E49/$J$21</f>
        <v>0</v>
      </c>
      <c r="M46" s="308" t="str">
        <f>'Goals, Inventory, Budget'!C46</f>
        <v>Pasta (Recommended: 6% of Major Category minimum)</v>
      </c>
      <c r="N46" s="309">
        <f>'Goals, Inventory, Budget'!F46</f>
        <v>0</v>
      </c>
      <c r="O46" s="309">
        <f>'Goals, Inventory, Budget'!G46</f>
        <v>0</v>
      </c>
      <c r="P46" s="309" t="str">
        <f>'Goals, Inventory, Budget'!H46</f>
        <v>Actual percentage of major category:</v>
      </c>
      <c r="Q46" s="309">
        <f>'Goals, Inventory, Budget'!I46</f>
        <v>0</v>
      </c>
      <c r="R46" s="309">
        <f>'Goals, Inventory, Budget'!J46</f>
        <v>0</v>
      </c>
      <c r="S46" s="309">
        <f>'Goals, Inventory, Budget'!K46</f>
        <v>0</v>
      </c>
      <c r="T46" s="117"/>
      <c r="U46" s="118"/>
      <c r="V46" s="117"/>
      <c r="W46" s="119"/>
      <c r="X46" s="117"/>
      <c r="Y46" s="120"/>
      <c r="Z46" s="608" t="str">
        <f>'Goals, Inventory, Budget'!C46</f>
        <v>Pasta (Recommended: 6% of Major Category minimum)</v>
      </c>
      <c r="AA46" s="609"/>
      <c r="AB46" s="609"/>
      <c r="AC46" s="609"/>
      <c r="AD46" s="606"/>
      <c r="AE46" s="606"/>
      <c r="AF46" s="600"/>
      <c r="AG46" s="601"/>
      <c r="AH46" s="601"/>
      <c r="AI46" s="601"/>
      <c r="AJ46" s="607"/>
      <c r="AK46" s="603"/>
    </row>
    <row r="47" spans="2:37" ht="12.75">
      <c r="B47" s="555"/>
      <c r="C47" s="104" t="s">
        <v>33</v>
      </c>
      <c r="D47" s="98" t="s">
        <v>176</v>
      </c>
      <c r="E47" s="1"/>
      <c r="F47" s="504" t="s">
        <v>23</v>
      </c>
      <c r="G47" s="61">
        <f>IF(E47=0,"",FamilyFactor*E47)</f>
      </c>
      <c r="H47" s="38">
        <f>IF(P47=0,"",P47)</f>
      </c>
      <c r="I47" s="40">
        <f>IF(G47="","",IF(H47="",G47-0,IF(G47&lt;H47,0,G47-H47)))</f>
      </c>
      <c r="J47" s="19">
        <f>IF(G47="","",IF(H47="",G47/2-0,IF((G47/2-H47)&lt;=0,0,G47/2-H47)))</f>
      </c>
      <c r="K47" s="20">
        <f>IF(G47="","",IF(H47="",G47/4-0,IF((G47/4-H47)&lt;=0,0,G47/4-H47)))</f>
      </c>
      <c r="L47" s="21">
        <f>IF(H47="","",IF(D47="indefinite",0,IF(D47="varies","varies",H47/D47)))</f>
      </c>
      <c r="M47" s="108" t="str">
        <f>'Goals, Inventory, Budget'!C47</f>
        <v>lasagna, macaroni, spaghetti</v>
      </c>
      <c r="N47" s="11" t="str">
        <f>'Goals, Inventory, Budget'!F47</f>
        <v>lbs</v>
      </c>
      <c r="O47" s="60">
        <f>'Goals, Inventory, Budget'!G47</f>
      </c>
      <c r="P47" s="227">
        <f>Q47*R47+S47*T47+U47*V47+X47*Y47</f>
        <v>0</v>
      </c>
      <c r="Q47" s="137"/>
      <c r="R47" s="138"/>
      <c r="S47" s="30"/>
      <c r="T47" s="31"/>
      <c r="U47" s="139"/>
      <c r="V47" s="140">
        <f>IF(R47=0,0,R47*5/0.75)</f>
        <v>0</v>
      </c>
      <c r="W47" s="1"/>
      <c r="X47" s="136"/>
      <c r="Y47" s="141"/>
      <c r="Z47" s="506" t="str">
        <f>'Goals, Inventory, Budget'!C47</f>
        <v>lasagna, macaroni, spaghetti</v>
      </c>
      <c r="AA47" s="61">
        <f>'Goals, Inventory, Budget'!G47</f>
      </c>
      <c r="AB47" s="11" t="str">
        <f>'Goals, Inventory, Budget'!F47</f>
        <v>lbs</v>
      </c>
      <c r="AC47" s="74">
        <v>0.44</v>
      </c>
      <c r="AD47" s="40">
        <f>'Goals, Inventory, Budget'!I47</f>
      </c>
      <c r="AE47" s="19">
        <f>'Goals, Inventory, Budget'!J47</f>
      </c>
      <c r="AF47" s="20">
        <f>'Goals, Inventory, Budget'!K47</f>
      </c>
      <c r="AG47" s="146">
        <f>IF(AA47="","",IF(AC47=0,"price?",AD47*AC47))</f>
      </c>
      <c r="AH47" s="147">
        <f>IF(AA47="","",IF(AC47=0,"price?",AE47*AC47))</f>
      </c>
      <c r="AI47" s="147">
        <f>IF(AA47="","",IF(AC47=0,"price?",AF47*AC47))</f>
      </c>
      <c r="AJ47" s="236">
        <f>IF(AA47="","",IF(AC47=0,"price?",IF(AD47=0,0,AA47*AC47/12)))</f>
      </c>
      <c r="AK47" s="297"/>
    </row>
    <row r="48" spans="2:37" ht="13.5" thickBot="1">
      <c r="B48" s="555"/>
      <c r="C48" s="168" t="s">
        <v>34</v>
      </c>
      <c r="D48" s="100" t="s">
        <v>181</v>
      </c>
      <c r="E48" s="2"/>
      <c r="F48" s="588" t="s">
        <v>23</v>
      </c>
      <c r="G48" s="62">
        <f>IF(E48=0,"",FamilyFactor*E48)</f>
      </c>
      <c r="H48" s="265">
        <f>IF(P48=0,"",P48)</f>
      </c>
      <c r="I48" s="73">
        <f>IF(G48="","",IF(H48="",G48-0,IF(G48&lt;H48,0,G48-H48)))</f>
      </c>
      <c r="J48" s="56">
        <f>IF(G48="","",IF(H48="",G48/2-0,IF((G48/2-H48)&lt;=0,0,G48/2-H48)))</f>
      </c>
      <c r="K48" s="57">
        <f>IF(G48="","",IF(H48="",G48/4-0,IF((G48/4-H48)&lt;=0,0,G48/4-H48)))</f>
      </c>
      <c r="L48" s="21">
        <f>IF(H48="","",IF(D48="indefinite",0,IF(D48="varies","varies",H48/D48)))</f>
      </c>
      <c r="M48" s="108" t="str">
        <f>'Goals, Inventory, Budget'!C48</f>
        <v>noodles, egg</v>
      </c>
      <c r="N48" s="11" t="str">
        <f>'Goals, Inventory, Budget'!F48</f>
        <v>lbs</v>
      </c>
      <c r="O48" s="60">
        <f>'Goals, Inventory, Budget'!G48</f>
      </c>
      <c r="P48" s="227">
        <f>Q48*R48+S48*T48+U48*V48+X48*Y48</f>
        <v>0</v>
      </c>
      <c r="Q48" s="137"/>
      <c r="R48" s="138"/>
      <c r="S48" s="30"/>
      <c r="T48" s="31"/>
      <c r="U48" s="139"/>
      <c r="V48" s="140">
        <f>IF(R48=0,0,R48*5/0.75)</f>
        <v>0</v>
      </c>
      <c r="W48" s="1"/>
      <c r="X48" s="136"/>
      <c r="Y48" s="141"/>
      <c r="Z48" s="589" t="str">
        <f>'Goals, Inventory, Budget'!C48</f>
        <v>noodles, egg</v>
      </c>
      <c r="AA48" s="62">
        <f>'Goals, Inventory, Budget'!G48</f>
      </c>
      <c r="AB48" s="22" t="str">
        <f>'Goals, Inventory, Budget'!F48</f>
        <v>lbs</v>
      </c>
      <c r="AC48" s="81"/>
      <c r="AD48" s="73">
        <f>'Goals, Inventory, Budget'!I48</f>
      </c>
      <c r="AE48" s="56">
        <f>'Goals, Inventory, Budget'!J48</f>
      </c>
      <c r="AF48" s="57">
        <f>'Goals, Inventory, Budget'!K48</f>
      </c>
      <c r="AG48" s="148">
        <f>IF(AA48="","",IF(AC48=0,"price?",AD48*AC48))</f>
      </c>
      <c r="AH48" s="149">
        <f>IF(AA48="","",IF(AC48=0,"price?",AE48*AC48))</f>
      </c>
      <c r="AI48" s="149">
        <f>IF(AA48="","",IF(AC48=0,"price?",AF48*AC48))</f>
      </c>
      <c r="AJ48" s="246">
        <f>IF(AA48="","",IF(AC48=0,"price?",IF(AD48=0,0,AA48*AC48/12)))</f>
      </c>
      <c r="AK48" s="297"/>
    </row>
    <row r="49" spans="2:37" ht="13.5" thickTop="1">
      <c r="B49" s="555"/>
      <c r="C49" s="517" t="s">
        <v>35</v>
      </c>
      <c r="D49" s="518"/>
      <c r="E49" s="122">
        <f>SUM(E47:E48)</f>
        <v>0</v>
      </c>
      <c r="F49" s="122" t="s">
        <v>23</v>
      </c>
      <c r="G49" s="59">
        <f>FamilyFactor*E49</f>
        <v>0</v>
      </c>
      <c r="H49" s="224">
        <f>P49</f>
        <v>0</v>
      </c>
      <c r="I49" s="41">
        <f>IF(G49="","",IF(H49="",G49-0,IF(G49&lt;H49,0,G49-H49)))</f>
        <v>0</v>
      </c>
      <c r="J49" s="52">
        <f>IF((G49/2-H49)&lt;=0,0,G49/2-H49)</f>
        <v>0</v>
      </c>
      <c r="K49" s="53">
        <f>IF((G49/4-H49)&lt;=0,0,G49/4-H49)</f>
        <v>0</v>
      </c>
      <c r="L49" s="27"/>
      <c r="M49" s="173" t="str">
        <f>'Goals, Inventory, Budget'!C49</f>
        <v>Total Pasta</v>
      </c>
      <c r="N49" s="126" t="str">
        <f>'Goals, Inventory, Budget'!F49</f>
        <v>lbs</v>
      </c>
      <c r="O49" s="59">
        <f>'Goals, Inventory, Budget'!G49</f>
        <v>0</v>
      </c>
      <c r="P49" s="224">
        <f>SUM(P47:P48)</f>
        <v>0</v>
      </c>
      <c r="Q49" s="591"/>
      <c r="R49" s="592"/>
      <c r="S49" s="593"/>
      <c r="T49" s="592"/>
      <c r="U49" s="593"/>
      <c r="V49" s="592"/>
      <c r="W49" s="594"/>
      <c r="X49" s="592"/>
      <c r="Y49" s="595"/>
      <c r="Z49" s="519" t="str">
        <f>'Goals, Inventory, Budget'!C49</f>
        <v>Total Pasta</v>
      </c>
      <c r="AA49" s="59">
        <f>'Goals, Inventory, Budget'!G49</f>
        <v>0</v>
      </c>
      <c r="AB49" s="126" t="str">
        <f>'Goals, Inventory, Budget'!F49</f>
        <v>lbs</v>
      </c>
      <c r="AC49" s="84"/>
      <c r="AD49" s="41">
        <f>'Goals, Inventory, Budget'!I49</f>
        <v>0</v>
      </c>
      <c r="AE49" s="52">
        <f>'Goals, Inventory, Budget'!J49</f>
        <v>0</v>
      </c>
      <c r="AF49" s="53">
        <f>'Goals, Inventory, Budget'!K49</f>
        <v>0</v>
      </c>
      <c r="AG49" s="144">
        <f>SUM(AG46:AG48)</f>
        <v>0</v>
      </c>
      <c r="AH49" s="145">
        <f>SUM(AH46:AH48)</f>
        <v>0</v>
      </c>
      <c r="AI49" s="233">
        <f>SUM(AI46:AI48)</f>
        <v>0</v>
      </c>
      <c r="AJ49" s="249">
        <f>SUM(AJ47:AJ48)</f>
        <v>0</v>
      </c>
      <c r="AK49" s="605"/>
    </row>
    <row r="50" spans="2:37" ht="27" customHeight="1">
      <c r="B50" s="555"/>
      <c r="C50" s="498" t="s">
        <v>227</v>
      </c>
      <c r="D50" s="572"/>
      <c r="E50" s="572"/>
      <c r="F50" s="572"/>
      <c r="G50" s="572"/>
      <c r="H50" s="573" t="s">
        <v>232</v>
      </c>
      <c r="I50" s="597"/>
      <c r="J50" s="597"/>
      <c r="K50" s="598"/>
      <c r="L50" s="109">
        <f>E60/$J$21</f>
        <v>0</v>
      </c>
      <c r="M50" s="308" t="str">
        <f>'Goals, Inventory, Budget'!C50</f>
        <v>Cereals - whole grain &amp; prepared (Recommended: 8% of Major Category minimum)</v>
      </c>
      <c r="N50" s="309">
        <f>'Goals, Inventory, Budget'!F50</f>
        <v>0</v>
      </c>
      <c r="O50" s="309">
        <f>'Goals, Inventory, Budget'!G50</f>
        <v>0</v>
      </c>
      <c r="P50" s="309" t="str">
        <f>'Goals, Inventory, Budget'!H50</f>
        <v>Actual percentage of major category:</v>
      </c>
      <c r="Q50" s="309">
        <f>'Goals, Inventory, Budget'!I50</f>
        <v>0</v>
      </c>
      <c r="R50" s="309">
        <f>'Goals, Inventory, Budget'!J50</f>
        <v>0</v>
      </c>
      <c r="S50" s="309">
        <f>'Goals, Inventory, Budget'!K50</f>
        <v>0</v>
      </c>
      <c r="T50" s="309"/>
      <c r="U50" s="118"/>
      <c r="V50" s="117"/>
      <c r="W50" s="119"/>
      <c r="X50" s="117"/>
      <c r="Y50" s="120"/>
      <c r="Z50" s="308" t="str">
        <f>'Goals, Inventory, Budget'!C50</f>
        <v>Cereals - whole grain &amp; prepared (Recommended: 8% of Major Category minimum)</v>
      </c>
      <c r="AA50" s="309"/>
      <c r="AB50" s="309"/>
      <c r="AC50" s="309"/>
      <c r="AD50" s="309"/>
      <c r="AE50" s="606"/>
      <c r="AF50" s="600"/>
      <c r="AG50" s="601"/>
      <c r="AH50" s="601"/>
      <c r="AI50" s="601"/>
      <c r="AJ50" s="607"/>
      <c r="AK50" s="603"/>
    </row>
    <row r="51" spans="2:37" ht="12.75">
      <c r="B51" s="555"/>
      <c r="C51" s="9" t="s">
        <v>36</v>
      </c>
      <c r="D51" s="101" t="s">
        <v>37</v>
      </c>
      <c r="E51" s="3"/>
      <c r="F51" s="610" t="s">
        <v>23</v>
      </c>
      <c r="G51" s="63">
        <f aca="true" t="shared" si="14" ref="G51:G59">IF(E51=0,"",FamilyFactor*E51)</f>
      </c>
      <c r="H51" s="266">
        <f aca="true" t="shared" si="15" ref="H51:H59">IF(P51=0,"",P51)</f>
      </c>
      <c r="I51" s="40">
        <f aca="true" t="shared" si="16" ref="I51:I60">IF(G51="","",IF(H51="",G51-0,IF(G51&lt;H51,0,G51-H51)))</f>
      </c>
      <c r="J51" s="19">
        <f aca="true" t="shared" si="17" ref="J51:J59">IF(G51="","",IF(H51="",G51/2-0,IF((G51/2-H51)&lt;=0,0,G51/2-H51)))</f>
      </c>
      <c r="K51" s="20">
        <f aca="true" t="shared" si="18" ref="K51:K59">IF(G51="","",IF(H51="",G51/4-0,IF((G51/4-H51)&lt;=0,0,G51/4-H51)))</f>
      </c>
      <c r="L51" s="21">
        <f aca="true" t="shared" si="19" ref="L51:L59">IF(H51="","",IF(D51="indefinite",0,IF(D51="varies","varies",H51/D51)))</f>
      </c>
      <c r="M51" s="108" t="str">
        <f>'Goals, Inventory, Budget'!C51</f>
        <v>barley, pearled</v>
      </c>
      <c r="N51" s="11" t="str">
        <f>'Goals, Inventory, Budget'!F51</f>
        <v>lbs</v>
      </c>
      <c r="O51" s="60">
        <f>'Goals, Inventory, Budget'!G51</f>
      </c>
      <c r="P51" s="227">
        <f aca="true" t="shared" si="20" ref="P51:P59">Q51*R51+S51*T51+U51*V51+X51*Y51</f>
        <v>0</v>
      </c>
      <c r="Q51" s="137"/>
      <c r="R51" s="138"/>
      <c r="S51" s="30"/>
      <c r="T51" s="31"/>
      <c r="U51" s="139"/>
      <c r="V51" s="140">
        <f aca="true" t="shared" si="21" ref="V51:V59">IF(R51=0,0,R51*5/0.75)</f>
        <v>0</v>
      </c>
      <c r="W51" s="1"/>
      <c r="X51" s="136"/>
      <c r="Y51" s="141"/>
      <c r="Z51" s="611" t="str">
        <f>'Goals, Inventory, Budget'!C51</f>
        <v>barley, pearled</v>
      </c>
      <c r="AA51" s="63">
        <f>'Goals, Inventory, Budget'!G51</f>
      </c>
      <c r="AB51" s="23" t="str">
        <f>'Goals, Inventory, Budget'!F51</f>
        <v>lbs</v>
      </c>
      <c r="AC51" s="82"/>
      <c r="AD51" s="40">
        <f>'Goals, Inventory, Budget'!I51</f>
      </c>
      <c r="AE51" s="19">
        <f>'Goals, Inventory, Budget'!J51</f>
      </c>
      <c r="AF51" s="20">
        <f>'Goals, Inventory, Budget'!K51</f>
      </c>
      <c r="AG51" s="146">
        <f aca="true" t="shared" si="22" ref="AG51:AG59">IF(AA51="","",IF(AC51=0,"price?",AD51*AC51))</f>
      </c>
      <c r="AH51" s="147">
        <f aca="true" t="shared" si="23" ref="AH51:AH59">IF(AA51="","",IF(AC51=0,"price?",AE51*AC51))</f>
      </c>
      <c r="AI51" s="147">
        <f aca="true" t="shared" si="24" ref="AI51:AI59">IF(AA51="","",IF(AC51=0,"price?",AF51*AC51))</f>
      </c>
      <c r="AJ51" s="236">
        <f aca="true" t="shared" si="25" ref="AJ51:AJ59">IF(AA51="","",IF(AC51=0,"price?",IF(AD51=0,0,AA51*AC51/12)))</f>
      </c>
      <c r="AK51" s="297"/>
    </row>
    <row r="52" spans="2:37" ht="12.75">
      <c r="B52" s="555"/>
      <c r="C52" s="9" t="s">
        <v>116</v>
      </c>
      <c r="D52" s="101" t="s">
        <v>37</v>
      </c>
      <c r="E52" s="3"/>
      <c r="F52" s="610" t="s">
        <v>23</v>
      </c>
      <c r="G52" s="63">
        <f t="shared" si="14"/>
      </c>
      <c r="H52" s="266">
        <f t="shared" si="15"/>
      </c>
      <c r="I52" s="40">
        <f t="shared" si="16"/>
      </c>
      <c r="J52" s="19">
        <f t="shared" si="17"/>
      </c>
      <c r="K52" s="20">
        <f t="shared" si="18"/>
      </c>
      <c r="L52" s="21">
        <f t="shared" si="19"/>
      </c>
      <c r="M52" s="108" t="str">
        <f>'Goals, Inventory, Budget'!C52</f>
        <v>buckwheat (kasha)</v>
      </c>
      <c r="N52" s="11" t="str">
        <f>'Goals, Inventory, Budget'!F52</f>
        <v>lbs</v>
      </c>
      <c r="O52" s="60">
        <f>'Goals, Inventory, Budget'!G52</f>
      </c>
      <c r="P52" s="227">
        <f t="shared" si="20"/>
        <v>0</v>
      </c>
      <c r="Q52" s="137"/>
      <c r="R52" s="138"/>
      <c r="S52" s="30"/>
      <c r="T52" s="31"/>
      <c r="U52" s="139"/>
      <c r="V52" s="140">
        <f t="shared" si="21"/>
        <v>0</v>
      </c>
      <c r="W52" s="1"/>
      <c r="X52" s="136"/>
      <c r="Y52" s="141"/>
      <c r="Z52" s="611" t="str">
        <f>'Goals, Inventory, Budget'!C52</f>
        <v>buckwheat (kasha)</v>
      </c>
      <c r="AA52" s="63">
        <f>'Goals, Inventory, Budget'!G52</f>
      </c>
      <c r="AB52" s="23" t="str">
        <f>'Goals, Inventory, Budget'!F52</f>
        <v>lbs</v>
      </c>
      <c r="AC52" s="82"/>
      <c r="AD52" s="40">
        <f>'Goals, Inventory, Budget'!I52</f>
      </c>
      <c r="AE52" s="19">
        <f>'Goals, Inventory, Budget'!J52</f>
      </c>
      <c r="AF52" s="20">
        <f>'Goals, Inventory, Budget'!K52</f>
      </c>
      <c r="AG52" s="146">
        <f t="shared" si="22"/>
      </c>
      <c r="AH52" s="147">
        <f t="shared" si="23"/>
      </c>
      <c r="AI52" s="147">
        <f t="shared" si="24"/>
      </c>
      <c r="AJ52" s="236">
        <f t="shared" si="25"/>
      </c>
      <c r="AK52" s="297"/>
    </row>
    <row r="53" spans="2:37" ht="12.75">
      <c r="B53" s="555"/>
      <c r="C53" s="9" t="s">
        <v>117</v>
      </c>
      <c r="D53" s="101" t="s">
        <v>37</v>
      </c>
      <c r="E53" s="3"/>
      <c r="F53" s="610" t="s">
        <v>23</v>
      </c>
      <c r="G53" s="63">
        <f t="shared" si="14"/>
      </c>
      <c r="H53" s="266">
        <f t="shared" si="15"/>
      </c>
      <c r="I53" s="40">
        <f t="shared" si="16"/>
      </c>
      <c r="J53" s="19">
        <f t="shared" si="17"/>
      </c>
      <c r="K53" s="20">
        <f t="shared" si="18"/>
      </c>
      <c r="L53" s="21">
        <f t="shared" si="19"/>
      </c>
      <c r="M53" s="108" t="str">
        <f>'Goals, Inventory, Budget'!C53</f>
        <v>Hominy &amp; grits</v>
      </c>
      <c r="N53" s="11" t="str">
        <f>'Goals, Inventory, Budget'!F53</f>
        <v>lbs</v>
      </c>
      <c r="O53" s="60">
        <f>'Goals, Inventory, Budget'!G53</f>
      </c>
      <c r="P53" s="227">
        <f t="shared" si="20"/>
        <v>0</v>
      </c>
      <c r="Q53" s="137"/>
      <c r="R53" s="138"/>
      <c r="S53" s="30"/>
      <c r="T53" s="31"/>
      <c r="U53" s="139"/>
      <c r="V53" s="140">
        <f t="shared" si="21"/>
        <v>0</v>
      </c>
      <c r="W53" s="1"/>
      <c r="X53" s="136"/>
      <c r="Y53" s="141"/>
      <c r="Z53" s="611" t="str">
        <f>'Goals, Inventory, Budget'!C53</f>
        <v>Hominy &amp; grits</v>
      </c>
      <c r="AA53" s="63">
        <f>'Goals, Inventory, Budget'!G53</f>
      </c>
      <c r="AB53" s="23" t="str">
        <f>'Goals, Inventory, Budget'!F53</f>
        <v>lbs</v>
      </c>
      <c r="AC53" s="82"/>
      <c r="AD53" s="40">
        <f>'Goals, Inventory, Budget'!I53</f>
      </c>
      <c r="AE53" s="19">
        <f>'Goals, Inventory, Budget'!J53</f>
      </c>
      <c r="AF53" s="20">
        <f>'Goals, Inventory, Budget'!K53</f>
      </c>
      <c r="AG53" s="146">
        <f t="shared" si="22"/>
      </c>
      <c r="AH53" s="147">
        <f t="shared" si="23"/>
      </c>
      <c r="AI53" s="147">
        <f t="shared" si="24"/>
      </c>
      <c r="AJ53" s="236">
        <f t="shared" si="25"/>
      </c>
      <c r="AK53" s="297"/>
    </row>
    <row r="54" spans="2:37" ht="12.75">
      <c r="B54" s="555"/>
      <c r="C54" s="9" t="s">
        <v>38</v>
      </c>
      <c r="D54" s="101" t="s">
        <v>19</v>
      </c>
      <c r="E54" s="3"/>
      <c r="F54" s="610" t="s">
        <v>23</v>
      </c>
      <c r="G54" s="63">
        <f t="shared" si="14"/>
      </c>
      <c r="H54" s="266">
        <f t="shared" si="15"/>
      </c>
      <c r="I54" s="40">
        <f t="shared" si="16"/>
      </c>
      <c r="J54" s="19">
        <f t="shared" si="17"/>
      </c>
      <c r="K54" s="20">
        <f t="shared" si="18"/>
      </c>
      <c r="L54" s="21">
        <f t="shared" si="19"/>
      </c>
      <c r="M54" s="108" t="str">
        <f>'Goals, Inventory, Budget'!C54</f>
        <v>granola</v>
      </c>
      <c r="N54" s="11" t="str">
        <f>'Goals, Inventory, Budget'!F54</f>
        <v>lbs</v>
      </c>
      <c r="O54" s="60">
        <f>'Goals, Inventory, Budget'!G54</f>
      </c>
      <c r="P54" s="227">
        <f t="shared" si="20"/>
        <v>0</v>
      </c>
      <c r="Q54" s="137"/>
      <c r="R54" s="138"/>
      <c r="S54" s="30"/>
      <c r="T54" s="31"/>
      <c r="U54" s="139"/>
      <c r="V54" s="140">
        <f t="shared" si="21"/>
        <v>0</v>
      </c>
      <c r="W54" s="1"/>
      <c r="X54" s="136"/>
      <c r="Y54" s="141"/>
      <c r="Z54" s="611" t="str">
        <f>'Goals, Inventory, Budget'!C54</f>
        <v>granola</v>
      </c>
      <c r="AA54" s="63">
        <f>'Goals, Inventory, Budget'!G54</f>
      </c>
      <c r="AB54" s="23" t="str">
        <f>'Goals, Inventory, Budget'!F54</f>
        <v>lbs</v>
      </c>
      <c r="AC54" s="82"/>
      <c r="AD54" s="40">
        <f>'Goals, Inventory, Budget'!I54</f>
      </c>
      <c r="AE54" s="19">
        <f>'Goals, Inventory, Budget'!J54</f>
      </c>
      <c r="AF54" s="20">
        <f>'Goals, Inventory, Budget'!K54</f>
      </c>
      <c r="AG54" s="146">
        <f t="shared" si="22"/>
      </c>
      <c r="AH54" s="147">
        <f t="shared" si="23"/>
      </c>
      <c r="AI54" s="147">
        <f t="shared" si="24"/>
      </c>
      <c r="AJ54" s="236">
        <f t="shared" si="25"/>
      </c>
      <c r="AK54" s="297"/>
    </row>
    <row r="55" spans="2:37" ht="12.75">
      <c r="B55" s="555"/>
      <c r="C55" s="9" t="s">
        <v>119</v>
      </c>
      <c r="D55" s="101" t="s">
        <v>37</v>
      </c>
      <c r="E55" s="3"/>
      <c r="F55" s="610" t="s">
        <v>23</v>
      </c>
      <c r="G55" s="63">
        <f t="shared" si="14"/>
      </c>
      <c r="H55" s="266">
        <f t="shared" si="15"/>
      </c>
      <c r="I55" s="40">
        <f t="shared" si="16"/>
      </c>
      <c r="J55" s="19">
        <f t="shared" si="17"/>
      </c>
      <c r="K55" s="20">
        <f t="shared" si="18"/>
      </c>
      <c r="L55" s="21">
        <f t="shared" si="19"/>
      </c>
      <c r="M55" s="108" t="str">
        <f>'Goals, Inventory, Budget'!C55</f>
        <v>rice (dry cereal)</v>
      </c>
      <c r="N55" s="11" t="str">
        <f>'Goals, Inventory, Budget'!F55</f>
        <v>lbs</v>
      </c>
      <c r="O55" s="60">
        <f>'Goals, Inventory, Budget'!G55</f>
      </c>
      <c r="P55" s="227">
        <f t="shared" si="20"/>
        <v>0</v>
      </c>
      <c r="Q55" s="137"/>
      <c r="R55" s="138"/>
      <c r="S55" s="30"/>
      <c r="T55" s="31"/>
      <c r="U55" s="139"/>
      <c r="V55" s="140">
        <f t="shared" si="21"/>
        <v>0</v>
      </c>
      <c r="W55" s="1"/>
      <c r="X55" s="136"/>
      <c r="Y55" s="141"/>
      <c r="Z55" s="611" t="str">
        <f>'Goals, Inventory, Budget'!C55</f>
        <v>rice (dry cereal)</v>
      </c>
      <c r="AA55" s="63">
        <f>'Goals, Inventory, Budget'!G55</f>
      </c>
      <c r="AB55" s="23" t="str">
        <f>'Goals, Inventory, Budget'!F55</f>
        <v>lbs</v>
      </c>
      <c r="AC55" s="82"/>
      <c r="AD55" s="40">
        <f>'Goals, Inventory, Budget'!I55</f>
      </c>
      <c r="AE55" s="19">
        <f>'Goals, Inventory, Budget'!J55</f>
      </c>
      <c r="AF55" s="20">
        <f>'Goals, Inventory, Budget'!K55</f>
      </c>
      <c r="AG55" s="146">
        <f t="shared" si="22"/>
      </c>
      <c r="AH55" s="147">
        <f t="shared" si="23"/>
      </c>
      <c r="AI55" s="147">
        <f t="shared" si="24"/>
      </c>
      <c r="AJ55" s="236">
        <f t="shared" si="25"/>
      </c>
      <c r="AK55" s="297"/>
    </row>
    <row r="56" spans="2:37" ht="12.75">
      <c r="B56" s="555"/>
      <c r="C56" s="9" t="s">
        <v>118</v>
      </c>
      <c r="D56" s="101" t="s">
        <v>37</v>
      </c>
      <c r="E56" s="3"/>
      <c r="F56" s="610" t="s">
        <v>23</v>
      </c>
      <c r="G56" s="63">
        <f t="shared" si="14"/>
      </c>
      <c r="H56" s="266">
        <f t="shared" si="15"/>
      </c>
      <c r="I56" s="40">
        <f t="shared" si="16"/>
      </c>
      <c r="J56" s="19">
        <f t="shared" si="17"/>
      </c>
      <c r="K56" s="20">
        <f t="shared" si="18"/>
      </c>
      <c r="L56" s="21">
        <f t="shared" si="19"/>
      </c>
      <c r="M56" s="108" t="str">
        <f>'Goals, Inventory, Budget'!C56</f>
        <v>corn (dry cereal)</v>
      </c>
      <c r="N56" s="11" t="str">
        <f>'Goals, Inventory, Budget'!F56</f>
        <v>lbs</v>
      </c>
      <c r="O56" s="60">
        <f>'Goals, Inventory, Budget'!G56</f>
      </c>
      <c r="P56" s="227">
        <f t="shared" si="20"/>
        <v>0</v>
      </c>
      <c r="Q56" s="137"/>
      <c r="R56" s="138"/>
      <c r="S56" s="30"/>
      <c r="T56" s="31"/>
      <c r="U56" s="139"/>
      <c r="V56" s="140">
        <f t="shared" si="21"/>
        <v>0</v>
      </c>
      <c r="W56" s="1"/>
      <c r="X56" s="136"/>
      <c r="Y56" s="141"/>
      <c r="Z56" s="611" t="str">
        <f>'Goals, Inventory, Budget'!C56</f>
        <v>corn (dry cereal)</v>
      </c>
      <c r="AA56" s="63">
        <f>'Goals, Inventory, Budget'!G56</f>
      </c>
      <c r="AB56" s="23" t="str">
        <f>'Goals, Inventory, Budget'!F56</f>
        <v>lbs</v>
      </c>
      <c r="AC56" s="82"/>
      <c r="AD56" s="40">
        <f>'Goals, Inventory, Budget'!I56</f>
      </c>
      <c r="AE56" s="19">
        <f>'Goals, Inventory, Budget'!J56</f>
      </c>
      <c r="AF56" s="20">
        <f>'Goals, Inventory, Budget'!K56</f>
      </c>
      <c r="AG56" s="146">
        <f t="shared" si="22"/>
      </c>
      <c r="AH56" s="147">
        <f t="shared" si="23"/>
      </c>
      <c r="AI56" s="147">
        <f t="shared" si="24"/>
      </c>
      <c r="AJ56" s="236">
        <f t="shared" si="25"/>
      </c>
      <c r="AK56" s="297"/>
    </row>
    <row r="57" spans="2:37" ht="25.5">
      <c r="B57" s="555"/>
      <c r="C57" s="9" t="s">
        <v>120</v>
      </c>
      <c r="D57" s="101" t="s">
        <v>37</v>
      </c>
      <c r="E57" s="3"/>
      <c r="F57" s="610" t="s">
        <v>23</v>
      </c>
      <c r="G57" s="63">
        <f>IF(E57=0,"",FamilyFactor*E57)</f>
      </c>
      <c r="H57" s="266">
        <f t="shared" si="15"/>
      </c>
      <c r="I57" s="40">
        <f t="shared" si="16"/>
      </c>
      <c r="J57" s="19">
        <f t="shared" si="17"/>
      </c>
      <c r="K57" s="20">
        <f t="shared" si="18"/>
      </c>
      <c r="L57" s="21">
        <f t="shared" si="19"/>
      </c>
      <c r="M57" s="108" t="str">
        <f>'Goals, Inventory, Budget'!C57</f>
        <v>corn/hominy/posole (ready to heat)</v>
      </c>
      <c r="N57" s="11" t="str">
        <f>'Goals, Inventory, Budget'!F57</f>
        <v>lbs</v>
      </c>
      <c r="O57" s="60">
        <f>'Goals, Inventory, Budget'!G57</f>
      </c>
      <c r="P57" s="227">
        <f t="shared" si="20"/>
        <v>0</v>
      </c>
      <c r="Q57" s="137"/>
      <c r="R57" s="138"/>
      <c r="S57" s="30"/>
      <c r="T57" s="31"/>
      <c r="U57" s="139"/>
      <c r="V57" s="140">
        <f t="shared" si="21"/>
        <v>0</v>
      </c>
      <c r="W57" s="1"/>
      <c r="X57" s="136"/>
      <c r="Y57" s="141"/>
      <c r="Z57" s="611" t="str">
        <f>'Goals, Inventory, Budget'!C57</f>
        <v>corn/hominy/posole (ready to heat)</v>
      </c>
      <c r="AA57" s="63">
        <f>'Goals, Inventory, Budget'!G57</f>
      </c>
      <c r="AB57" s="23" t="str">
        <f>'Goals, Inventory, Budget'!F57</f>
        <v>lbs</v>
      </c>
      <c r="AC57" s="82"/>
      <c r="AD57" s="40">
        <f>'Goals, Inventory, Budget'!I57</f>
      </c>
      <c r="AE57" s="19">
        <f>'Goals, Inventory, Budget'!J57</f>
      </c>
      <c r="AF57" s="20">
        <f>'Goals, Inventory, Budget'!K57</f>
      </c>
      <c r="AG57" s="146">
        <f t="shared" si="22"/>
      </c>
      <c r="AH57" s="147">
        <f t="shared" si="23"/>
      </c>
      <c r="AI57" s="147">
        <f t="shared" si="24"/>
      </c>
      <c r="AJ57" s="236">
        <f t="shared" si="25"/>
      </c>
      <c r="AK57" s="297"/>
    </row>
    <row r="58" spans="2:37" ht="25.5">
      <c r="B58" s="555"/>
      <c r="C58" s="104" t="s">
        <v>121</v>
      </c>
      <c r="D58" s="102" t="s">
        <v>37</v>
      </c>
      <c r="E58" s="4"/>
      <c r="F58" s="612" t="s">
        <v>23</v>
      </c>
      <c r="G58" s="64">
        <f t="shared" si="14"/>
      </c>
      <c r="H58" s="267">
        <f t="shared" si="15"/>
      </c>
      <c r="I58" s="40">
        <f t="shared" si="16"/>
      </c>
      <c r="J58" s="19">
        <f t="shared" si="17"/>
      </c>
      <c r="K58" s="20">
        <f t="shared" si="18"/>
      </c>
      <c r="L58" s="21">
        <f t="shared" si="19"/>
      </c>
      <c r="M58" s="108" t="str">
        <f>'Goals, Inventory, Budget'!C58</f>
        <v>wheat/rice, creamed (ready to heat)</v>
      </c>
      <c r="N58" s="11" t="str">
        <f>'Goals, Inventory, Budget'!F58</f>
        <v>lbs</v>
      </c>
      <c r="O58" s="60">
        <f>'Goals, Inventory, Budget'!G58</f>
      </c>
      <c r="P58" s="227">
        <f t="shared" si="20"/>
        <v>0</v>
      </c>
      <c r="Q58" s="137"/>
      <c r="R58" s="138"/>
      <c r="S58" s="30"/>
      <c r="T58" s="31"/>
      <c r="U58" s="139"/>
      <c r="V58" s="140">
        <f t="shared" si="21"/>
        <v>0</v>
      </c>
      <c r="W58" s="1"/>
      <c r="X58" s="136"/>
      <c r="Y58" s="141"/>
      <c r="Z58" s="506" t="str">
        <f>'Goals, Inventory, Budget'!C58</f>
        <v>wheat/rice, creamed (ready to heat)</v>
      </c>
      <c r="AA58" s="64">
        <f>'Goals, Inventory, Budget'!G58</f>
      </c>
      <c r="AB58" s="362" t="str">
        <f>'Goals, Inventory, Budget'!F58</f>
        <v>lbs</v>
      </c>
      <c r="AC58" s="94"/>
      <c r="AD58" s="40">
        <f>'Goals, Inventory, Budget'!I58</f>
      </c>
      <c r="AE58" s="19">
        <f>'Goals, Inventory, Budget'!J58</f>
      </c>
      <c r="AF58" s="20">
        <f>'Goals, Inventory, Budget'!K58</f>
      </c>
      <c r="AG58" s="146">
        <f t="shared" si="22"/>
      </c>
      <c r="AH58" s="147">
        <f t="shared" si="23"/>
      </c>
      <c r="AI58" s="147">
        <f t="shared" si="24"/>
      </c>
      <c r="AJ58" s="236">
        <f t="shared" si="25"/>
      </c>
      <c r="AK58" s="297"/>
    </row>
    <row r="59" spans="2:37" ht="13.5" thickBot="1">
      <c r="B59" s="555"/>
      <c r="C59" s="169" t="s">
        <v>39</v>
      </c>
      <c r="D59" s="103" t="s">
        <v>37</v>
      </c>
      <c r="E59" s="5"/>
      <c r="F59" s="613" t="s">
        <v>23</v>
      </c>
      <c r="G59" s="65">
        <f t="shared" si="14"/>
      </c>
      <c r="H59" s="268">
        <f t="shared" si="15"/>
      </c>
      <c r="I59" s="73">
        <f t="shared" si="16"/>
      </c>
      <c r="J59" s="56">
        <f t="shared" si="17"/>
      </c>
      <c r="K59" s="57">
        <f t="shared" si="18"/>
      </c>
      <c r="L59" s="24">
        <f t="shared" si="19"/>
      </c>
      <c r="M59" s="108" t="str">
        <f>'Goals, Inventory, Budget'!C59</f>
        <v>shredded wheat</v>
      </c>
      <c r="N59" s="11" t="str">
        <f>'Goals, Inventory, Budget'!F59</f>
        <v>lbs</v>
      </c>
      <c r="O59" s="60">
        <f>'Goals, Inventory, Budget'!G59</f>
      </c>
      <c r="P59" s="227">
        <f t="shared" si="20"/>
        <v>0</v>
      </c>
      <c r="Q59" s="137"/>
      <c r="R59" s="138"/>
      <c r="S59" s="30"/>
      <c r="T59" s="31"/>
      <c r="U59" s="139"/>
      <c r="V59" s="140">
        <f t="shared" si="21"/>
        <v>0</v>
      </c>
      <c r="W59" s="1"/>
      <c r="X59" s="136"/>
      <c r="Y59" s="141"/>
      <c r="Z59" s="614" t="str">
        <f>'Goals, Inventory, Budget'!C59</f>
        <v>shredded wheat</v>
      </c>
      <c r="AA59" s="65">
        <f>'Goals, Inventory, Budget'!G59</f>
      </c>
      <c r="AB59" s="615" t="str">
        <f>'Goals, Inventory, Budget'!F59</f>
        <v>lbs</v>
      </c>
      <c r="AC59" s="95"/>
      <c r="AD59" s="73">
        <f>'Goals, Inventory, Budget'!I59</f>
      </c>
      <c r="AE59" s="56">
        <f>'Goals, Inventory, Budget'!J59</f>
      </c>
      <c r="AF59" s="57">
        <f>'Goals, Inventory, Budget'!K59</f>
      </c>
      <c r="AG59" s="148">
        <f t="shared" si="22"/>
      </c>
      <c r="AH59" s="149">
        <f t="shared" si="23"/>
      </c>
      <c r="AI59" s="149">
        <f t="shared" si="24"/>
      </c>
      <c r="AJ59" s="246">
        <f t="shared" si="25"/>
      </c>
      <c r="AK59" s="297"/>
    </row>
    <row r="60" spans="2:37" ht="13.5" thickTop="1">
      <c r="B60" s="555"/>
      <c r="C60" s="517" t="s">
        <v>122</v>
      </c>
      <c r="D60" s="518"/>
      <c r="E60" s="616">
        <f>SUM(E51:E59)</f>
        <v>0</v>
      </c>
      <c r="F60" s="616" t="s">
        <v>23</v>
      </c>
      <c r="G60" s="59">
        <f>FamilyFactor*E60</f>
        <v>0</v>
      </c>
      <c r="H60" s="224">
        <f>P60</f>
        <v>0</v>
      </c>
      <c r="I60" s="41">
        <f t="shared" si="16"/>
        <v>0</v>
      </c>
      <c r="J60" s="52">
        <f>IF((G60/2-H60)&lt;=0,0,G60/2-H60)</f>
        <v>0</v>
      </c>
      <c r="K60" s="53">
        <f>IF((G60/4-H60)&lt;=0,0,G60/4-H60)</f>
        <v>0</v>
      </c>
      <c r="L60" s="210"/>
      <c r="M60" s="173" t="str">
        <f>'Goals, Inventory, Budget'!C60</f>
        <v>Total Cereals</v>
      </c>
      <c r="N60" s="127" t="str">
        <f>'Goals, Inventory, Budget'!F60</f>
        <v>lbs</v>
      </c>
      <c r="O60" s="59">
        <f>'Goals, Inventory, Budget'!G60</f>
        <v>0</v>
      </c>
      <c r="P60" s="224">
        <f>SUM(P51:P59)</f>
        <v>0</v>
      </c>
      <c r="Q60" s="591"/>
      <c r="R60" s="592"/>
      <c r="S60" s="593"/>
      <c r="T60" s="592"/>
      <c r="U60" s="593"/>
      <c r="V60" s="592"/>
      <c r="W60" s="594"/>
      <c r="X60" s="592"/>
      <c r="Y60" s="595"/>
      <c r="Z60" s="519" t="str">
        <f>'Goals, Inventory, Budget'!C60</f>
        <v>Total Cereals</v>
      </c>
      <c r="AA60" s="59">
        <f>'Goals, Inventory, Budget'!G60</f>
        <v>0</v>
      </c>
      <c r="AB60" s="127" t="str">
        <f>'Goals, Inventory, Budget'!F60</f>
        <v>lbs</v>
      </c>
      <c r="AC60" s="85"/>
      <c r="AD60" s="41">
        <f>'Goals, Inventory, Budget'!I60</f>
        <v>0</v>
      </c>
      <c r="AE60" s="52">
        <f>'Goals, Inventory, Budget'!J60</f>
        <v>0</v>
      </c>
      <c r="AF60" s="53">
        <f>'Goals, Inventory, Budget'!K60</f>
        <v>0</v>
      </c>
      <c r="AG60" s="144">
        <f>SUM(AG51:AG59)</f>
        <v>0</v>
      </c>
      <c r="AH60" s="145">
        <f>SUM(AH51:AH59)</f>
        <v>0</v>
      </c>
      <c r="AI60" s="233">
        <f>SUM(AI51:AI59)</f>
        <v>0</v>
      </c>
      <c r="AJ60" s="248">
        <f>SUM(AJ51:AJ59)</f>
        <v>0</v>
      </c>
      <c r="AK60" s="605"/>
    </row>
    <row r="61" spans="2:37" ht="13.5" thickBot="1">
      <c r="B61" s="555"/>
      <c r="C61" s="498" t="s">
        <v>59</v>
      </c>
      <c r="D61" s="572"/>
      <c r="E61" s="572"/>
      <c r="F61" s="572"/>
      <c r="G61" s="572"/>
      <c r="H61" s="572"/>
      <c r="I61" s="572"/>
      <c r="J61" s="572"/>
      <c r="K61" s="617"/>
      <c r="M61" s="308" t="str">
        <f>'Goals, Inventory, Budget'!C61</f>
        <v>Equipment and Supplies</v>
      </c>
      <c r="N61" s="309">
        <f>'Goals, Inventory, Budget'!F61</f>
        <v>0</v>
      </c>
      <c r="O61" s="309">
        <f>'Goals, Inventory, Budget'!G61</f>
        <v>0</v>
      </c>
      <c r="P61" s="309">
        <f>'Goals, Inventory, Budget'!H61</f>
        <v>0</v>
      </c>
      <c r="Q61" s="309">
        <f>'Goals, Inventory, Budget'!I61</f>
        <v>0</v>
      </c>
      <c r="R61" s="309">
        <f>'Goals, Inventory, Budget'!J61</f>
        <v>0</v>
      </c>
      <c r="S61" s="309">
        <f>'Goals, Inventory, Budget'!K61</f>
        <v>0</v>
      </c>
      <c r="T61" s="618"/>
      <c r="U61" s="619"/>
      <c r="V61" s="618"/>
      <c r="W61" s="620"/>
      <c r="X61" s="618"/>
      <c r="Y61" s="621"/>
      <c r="Z61" s="308" t="str">
        <f>'Goals, Inventory, Budget'!C61</f>
        <v>Equipment and Supplies</v>
      </c>
      <c r="AA61" s="309"/>
      <c r="AB61" s="309"/>
      <c r="AC61" s="309"/>
      <c r="AD61" s="606"/>
      <c r="AE61" s="606"/>
      <c r="AF61" s="600"/>
      <c r="AG61" s="601"/>
      <c r="AH61" s="601"/>
      <c r="AI61" s="601"/>
      <c r="AJ61" s="607"/>
      <c r="AK61" s="603"/>
    </row>
    <row r="62" spans="2:37" ht="13.5" thickTop="1">
      <c r="B62" s="555"/>
      <c r="C62" s="104" t="s">
        <v>46</v>
      </c>
      <c r="D62" s="98" t="s">
        <v>18</v>
      </c>
      <c r="E62" s="1">
        <v>1</v>
      </c>
      <c r="F62" s="504" t="s">
        <v>77</v>
      </c>
      <c r="G62" s="61">
        <v>1</v>
      </c>
      <c r="H62" s="38">
        <f>IF(P62=0,"",P62)</f>
      </c>
      <c r="I62" s="12"/>
      <c r="J62" s="13"/>
      <c r="K62" s="14"/>
      <c r="M62" s="172" t="str">
        <f>'Goals, Inventory, Budget'!C62</f>
        <v>grain mill/grinder</v>
      </c>
      <c r="N62" s="11" t="str">
        <f>'Goals, Inventory, Budget'!F62</f>
        <v>1/family</v>
      </c>
      <c r="O62" s="61">
        <f>'Goals, Inventory, Budget'!G62</f>
        <v>1</v>
      </c>
      <c r="P62" s="505"/>
      <c r="Q62" s="12"/>
      <c r="R62" s="622"/>
      <c r="S62" s="257"/>
      <c r="Z62" s="506" t="str">
        <f>'Goals, Inventory, Budget'!C62</f>
        <v>grain mill/grinder</v>
      </c>
      <c r="AA62" s="61">
        <f>'Goals, Inventory, Budget'!G62</f>
        <v>1</v>
      </c>
      <c r="AB62" s="11" t="str">
        <f>'Goals, Inventory, Budget'!F62</f>
        <v>1/family</v>
      </c>
      <c r="AC62" s="74"/>
      <c r="AD62" s="12"/>
      <c r="AE62" s="13"/>
      <c r="AF62" s="14"/>
      <c r="AG62" s="151">
        <f>AC62*AA62</f>
        <v>0</v>
      </c>
      <c r="AH62" s="77"/>
      <c r="AI62" s="77"/>
      <c r="AJ62" s="79"/>
      <c r="AK62" s="297"/>
    </row>
    <row r="63" spans="2:37" ht="13.5" thickBot="1">
      <c r="B63" s="555"/>
      <c r="C63" s="168" t="s">
        <v>47</v>
      </c>
      <c r="D63" s="100" t="s">
        <v>18</v>
      </c>
      <c r="E63" s="2">
        <v>1</v>
      </c>
      <c r="F63" s="588" t="s">
        <v>77</v>
      </c>
      <c r="G63" s="62">
        <v>1</v>
      </c>
      <c r="H63" s="265">
        <f>IF(P63=0,"",P63)</f>
      </c>
      <c r="I63" s="15"/>
      <c r="J63" s="16"/>
      <c r="K63" s="17"/>
      <c r="M63" s="176" t="str">
        <f>'Goals, Inventory, Budget'!C63</f>
        <v>Mixer</v>
      </c>
      <c r="N63" s="22" t="str">
        <f>'Goals, Inventory, Budget'!F63</f>
        <v>1/family</v>
      </c>
      <c r="O63" s="62">
        <f>'Goals, Inventory, Budget'!G63</f>
        <v>1</v>
      </c>
      <c r="P63" s="512"/>
      <c r="Q63" s="15"/>
      <c r="R63" s="540"/>
      <c r="S63" s="258"/>
      <c r="Z63" s="623" t="str">
        <f>'Goals, Inventory, Budget'!C63</f>
        <v>Mixer</v>
      </c>
      <c r="AA63" s="624">
        <f>'Goals, Inventory, Budget'!G63</f>
        <v>1</v>
      </c>
      <c r="AB63" s="461" t="str">
        <f>'Goals, Inventory, Budget'!F63</f>
        <v>1/family</v>
      </c>
      <c r="AC63" s="239"/>
      <c r="AD63" s="240"/>
      <c r="AE63" s="241"/>
      <c r="AF63" s="242"/>
      <c r="AG63" s="158">
        <f>AC63*AA63</f>
        <v>0</v>
      </c>
      <c r="AH63" s="243"/>
      <c r="AI63" s="243"/>
      <c r="AJ63" s="244"/>
      <c r="AK63" s="298"/>
    </row>
    <row r="64" spans="2:36" ht="64.5" thickBot="1">
      <c r="B64" s="555"/>
      <c r="C64" s="626" t="s">
        <v>22</v>
      </c>
      <c r="D64" s="627"/>
      <c r="E64" s="125" t="s">
        <v>276</v>
      </c>
      <c r="F64" s="125" t="s">
        <v>15</v>
      </c>
      <c r="G64" s="124" t="s">
        <v>190</v>
      </c>
      <c r="H64" s="124" t="s">
        <v>189</v>
      </c>
      <c r="I64" s="124" t="s">
        <v>55</v>
      </c>
      <c r="J64" s="124" t="s">
        <v>56</v>
      </c>
      <c r="K64" s="123" t="s">
        <v>57</v>
      </c>
      <c r="M64" s="133" t="str">
        <f>'Goals, Inventory, Budget'!C64</f>
        <v>Wheat, Other Whole Grains, Flours and Beans</v>
      </c>
      <c r="N64" s="125" t="str">
        <f>'Goals, Inventory, Budget'!F64</f>
        <v>Units</v>
      </c>
      <c r="O64" s="124" t="str">
        <f>'Goals, Inventory, Budget'!G64</f>
        <v>Family Total Goal</v>
      </c>
      <c r="P64" s="124" t="str">
        <f>'Goals, Inventory, Budget'!H64</f>
        <v>In Inventory</v>
      </c>
      <c r="Q64" s="124" t="str">
        <f>'Goals, Inventory, Budget'!I64</f>
        <v>Still Need for 12 months</v>
      </c>
      <c r="R64" s="134" t="str">
        <f>'Goals, Inventory, Budget'!J64</f>
        <v>Still Need for 6 months</v>
      </c>
      <c r="S64" s="135" t="str">
        <f>'Goals, Inventory, Budget'!K64</f>
        <v>Still Need for 3 months</v>
      </c>
      <c r="Z64" s="628" t="str">
        <f>'Goals, Inventory, Budget'!C64</f>
        <v>Wheat, Other Whole Grains, Flours and Beans</v>
      </c>
      <c r="AA64" s="237" t="str">
        <f>'Goals, Inventory, Budget'!G64</f>
        <v>Family Total Goal</v>
      </c>
      <c r="AB64" s="629" t="str">
        <f>'Goals, Inventory, Budget'!F64</f>
        <v>Units</v>
      </c>
      <c r="AC64" s="238" t="s">
        <v>209</v>
      </c>
      <c r="AD64" s="237" t="str">
        <f>'Goals, Inventory, Budget'!I64</f>
        <v>Still Need for 12 months</v>
      </c>
      <c r="AE64" s="630" t="str">
        <f>'Goals, Inventory, Budget'!J64</f>
        <v>Still Need for 6 months</v>
      </c>
      <c r="AF64" s="631" t="str">
        <f>'Goals, Inventory, Budget'!K64</f>
        <v>Still Need for 3 months</v>
      </c>
      <c r="AG64" s="632" t="s">
        <v>210</v>
      </c>
      <c r="AH64" s="632" t="s">
        <v>211</v>
      </c>
      <c r="AI64" s="633" t="s">
        <v>212</v>
      </c>
      <c r="AJ64" s="634" t="s">
        <v>281</v>
      </c>
    </row>
    <row r="65" spans="2:36" ht="14.25" thickBot="1" thickTop="1">
      <c r="B65" s="555"/>
      <c r="C65" s="635" t="s">
        <v>48</v>
      </c>
      <c r="D65" s="636"/>
      <c r="E65" s="637">
        <f>SUM(E60,E49,E45,E40,E31,E24)</f>
        <v>462</v>
      </c>
      <c r="F65" s="637" t="s">
        <v>23</v>
      </c>
      <c r="G65" s="67">
        <f>FamilyFactor*E65</f>
        <v>462</v>
      </c>
      <c r="H65" s="229">
        <f>P65</f>
        <v>0</v>
      </c>
      <c r="I65" s="43">
        <f>IF(G65="","",IF(H65="",G65-0,IF(G65&lt;H65,0,G65-H65)))</f>
        <v>462</v>
      </c>
      <c r="J65" s="54">
        <f>IF((G65/2-H65)&lt;=0,0,G65/2-H65)</f>
        <v>231</v>
      </c>
      <c r="K65" s="55">
        <f>IF((G65/4-H65)&lt;=0,0,G65/4-H65)</f>
        <v>115.5</v>
      </c>
      <c r="M65" s="128" t="str">
        <f>'Goals, Inventory, Budget'!C65</f>
        <v>Grand Total</v>
      </c>
      <c r="N65" s="129" t="str">
        <f>'Goals, Inventory, Budget'!F65</f>
        <v>lbs</v>
      </c>
      <c r="O65" s="67">
        <f>'Goals, Inventory, Budget'!G65</f>
        <v>462</v>
      </c>
      <c r="P65" s="229">
        <f>P60+P49+P45+P40+P31+P24</f>
        <v>0</v>
      </c>
      <c r="Q65" s="43">
        <f>'Goals, Inventory, Budget'!I65</f>
        <v>462</v>
      </c>
      <c r="R65" s="48">
        <f>'Goals, Inventory, Budget'!J65</f>
        <v>231</v>
      </c>
      <c r="S65" s="49">
        <f>'Goals, Inventory, Budget'!K65</f>
        <v>115.5</v>
      </c>
      <c r="Z65" s="550" t="str">
        <f>'Goals, Inventory, Budget'!C65</f>
        <v>Grand Total</v>
      </c>
      <c r="AA65" s="67">
        <f>'Goals, Inventory, Budget'!G65</f>
        <v>462</v>
      </c>
      <c r="AB65" s="129" t="str">
        <f>'Goals, Inventory, Budget'!F65</f>
        <v>lbs</v>
      </c>
      <c r="AC65" s="83"/>
      <c r="AD65" s="43">
        <f>'Goals, Inventory, Budget'!I65</f>
        <v>462</v>
      </c>
      <c r="AE65" s="54">
        <f>'Goals, Inventory, Budget'!J65</f>
        <v>231</v>
      </c>
      <c r="AF65" s="55">
        <f>'Goals, Inventory, Budget'!K65</f>
        <v>115.5</v>
      </c>
      <c r="AG65" s="155">
        <f>AG60+AG49+AG45+AG40+AG31+AG24+SUM(AG62:AG63)</f>
        <v>80.15</v>
      </c>
      <c r="AH65" s="156">
        <f>AH60+AH49+AH45+AH40+AH31+AH24</f>
        <v>40.075</v>
      </c>
      <c r="AI65" s="234">
        <f>AI60+AI49+AI45+AI40+AI31+AI24</f>
        <v>20.0375</v>
      </c>
      <c r="AJ65" s="245">
        <f>AJ60+AJ49+AJ45+AJ40+AJ31+AJ24</f>
        <v>6.679166666666667</v>
      </c>
    </row>
    <row r="66" spans="2:40" s="199" customFormat="1" ht="14.25" thickBot="1" thickTop="1">
      <c r="B66" s="553"/>
      <c r="C66" s="205"/>
      <c r="D66" s="547"/>
      <c r="E66" s="202"/>
      <c r="F66" s="202"/>
      <c r="G66" s="201"/>
      <c r="H66" s="201"/>
      <c r="I66" s="203"/>
      <c r="J66" s="203"/>
      <c r="K66" s="203"/>
      <c r="L66" s="204"/>
      <c r="M66" s="205"/>
      <c r="N66" s="202"/>
      <c r="O66" s="201"/>
      <c r="P66" s="201"/>
      <c r="Q66" s="203"/>
      <c r="R66" s="204"/>
      <c r="S66" s="201"/>
      <c r="T66" s="204"/>
      <c r="U66" s="201"/>
      <c r="V66" s="204"/>
      <c r="W66" s="202"/>
      <c r="X66" s="204"/>
      <c r="Y66" s="201"/>
      <c r="Z66" s="554"/>
      <c r="AA66" s="201"/>
      <c r="AB66" s="202"/>
      <c r="AC66" s="208"/>
      <c r="AD66" s="203"/>
      <c r="AE66" s="201"/>
      <c r="AF66" s="206"/>
      <c r="AG66" s="207"/>
      <c r="AH66" s="208"/>
      <c r="AI66" s="208"/>
      <c r="AJ66" s="208"/>
      <c r="AK66" s="289"/>
      <c r="AL66" s="288"/>
      <c r="AM66" s="289"/>
      <c r="AN66" s="289"/>
    </row>
    <row r="67" spans="2:37" ht="48.75" thickBot="1" thickTop="1">
      <c r="B67" s="555" t="s">
        <v>151</v>
      </c>
      <c r="C67" s="638" t="s">
        <v>151</v>
      </c>
      <c r="D67" s="639"/>
      <c r="E67" s="639"/>
      <c r="F67" s="639"/>
      <c r="G67" s="639"/>
      <c r="H67" s="640"/>
      <c r="I67" s="557" t="s">
        <v>217</v>
      </c>
      <c r="J67" s="558">
        <f>'Storage Summary'!C7</f>
        <v>85</v>
      </c>
      <c r="K67" s="558" t="str">
        <f>'Storage Summary'!E7</f>
        <v>lbs</v>
      </c>
      <c r="L67" s="96" t="s">
        <v>188</v>
      </c>
      <c r="M67" s="304" t="str">
        <f>'Goals, Inventory, Budget'!C67</f>
        <v>Legumes</v>
      </c>
      <c r="N67" s="305">
        <f>'Goals, Inventory, Budget'!F67</f>
        <v>0</v>
      </c>
      <c r="O67" s="305">
        <f>'Goals, Inventory, Budget'!G67</f>
        <v>0</v>
      </c>
      <c r="P67" s="305">
        <f>'Goals, Inventory, Budget'!H67</f>
        <v>0</v>
      </c>
      <c r="Q67" s="305" t="str">
        <f>'Goals, Inventory, Budget'!I67</f>
        <v>(Adult Total:</v>
      </c>
      <c r="R67" s="305">
        <f>'Goals, Inventory, Budget'!J67</f>
        <v>85</v>
      </c>
      <c r="S67" s="305" t="str">
        <f>'Goals, Inventory, Budget'!K67</f>
        <v>lbs</v>
      </c>
      <c r="T67" s="110"/>
      <c r="U67" s="112"/>
      <c r="V67" s="110"/>
      <c r="W67" s="111"/>
      <c r="X67" s="110"/>
      <c r="Y67" s="116"/>
      <c r="Z67" s="641" t="str">
        <f>'Goals, Inventory, Budget'!C67</f>
        <v>Legumes</v>
      </c>
      <c r="AA67" s="642"/>
      <c r="AB67" s="642"/>
      <c r="AC67" s="642"/>
      <c r="AD67" s="642"/>
      <c r="AE67" s="643" t="str">
        <f>'Goals, Inventory, Budget'!I67</f>
        <v>(Adult Total:</v>
      </c>
      <c r="AF67" s="644">
        <f>'Goals, Inventory, Budget'!J67</f>
        <v>85</v>
      </c>
      <c r="AG67" s="644" t="str">
        <f>'Goals, Inventory, Budget'!K67</f>
        <v>lbs</v>
      </c>
      <c r="AH67" s="645" t="s">
        <v>188</v>
      </c>
      <c r="AI67" s="646"/>
      <c r="AJ67" s="647"/>
      <c r="AK67" s="292"/>
    </row>
    <row r="68" spans="2:37" ht="63.75">
      <c r="B68" s="555"/>
      <c r="C68" s="483" t="s">
        <v>13</v>
      </c>
      <c r="D68" s="484" t="s">
        <v>14</v>
      </c>
      <c r="E68" s="455" t="s">
        <v>276</v>
      </c>
      <c r="F68" s="455" t="s">
        <v>15</v>
      </c>
      <c r="G68" s="485" t="s">
        <v>190</v>
      </c>
      <c r="H68" s="485" t="s">
        <v>189</v>
      </c>
      <c r="I68" s="485" t="s">
        <v>55</v>
      </c>
      <c r="J68" s="485" t="s">
        <v>56</v>
      </c>
      <c r="K68" s="567" t="s">
        <v>57</v>
      </c>
      <c r="L68" s="46" t="s">
        <v>187</v>
      </c>
      <c r="M68" s="178" t="str">
        <f>'Goals, Inventory, Budget'!C68</f>
        <v>Storage Item</v>
      </c>
      <c r="N68" s="179" t="str">
        <f>'Goals, Inventory, Budget'!F68</f>
        <v>Units</v>
      </c>
      <c r="O68" s="180" t="str">
        <f>'Goals, Inventory, Budget'!G68</f>
        <v>Family Total Goal</v>
      </c>
      <c r="P68" s="180" t="str">
        <f>'Goals, Inventory, Budget'!H68</f>
        <v>In Inventory</v>
      </c>
      <c r="Q68" s="180" t="s">
        <v>191</v>
      </c>
      <c r="R68" s="181" t="s">
        <v>192</v>
      </c>
      <c r="S68" s="180" t="s">
        <v>193</v>
      </c>
      <c r="T68" s="182" t="s">
        <v>194</v>
      </c>
      <c r="U68" s="183" t="s">
        <v>195</v>
      </c>
      <c r="V68" s="182" t="s">
        <v>196</v>
      </c>
      <c r="W68" s="184" t="s">
        <v>197</v>
      </c>
      <c r="X68" s="185" t="s">
        <v>198</v>
      </c>
      <c r="Y68" s="186" t="s">
        <v>199</v>
      </c>
      <c r="Z68" s="483" t="str">
        <f>'Goals, Inventory, Budget'!C68</f>
        <v>Storage Item</v>
      </c>
      <c r="AA68" s="485" t="str">
        <f>'Goals, Inventory, Budget'!G68</f>
        <v>Family Total Goal</v>
      </c>
      <c r="AB68" s="455" t="str">
        <f>'Goals, Inventory, Budget'!F68</f>
        <v>Units</v>
      </c>
      <c r="AC68" s="648" t="s">
        <v>209</v>
      </c>
      <c r="AD68" s="485" t="str">
        <f>'Goals, Inventory, Budget'!I68</f>
        <v>Still Need for 12 months</v>
      </c>
      <c r="AE68" s="485" t="str">
        <f>'Goals, Inventory, Budget'!J68</f>
        <v>Still Need for 6 months</v>
      </c>
      <c r="AF68" s="567" t="str">
        <f>'Goals, Inventory, Budget'!K68</f>
        <v>Still Need for 3 months</v>
      </c>
      <c r="AG68" s="649" t="s">
        <v>210</v>
      </c>
      <c r="AH68" s="649" t="s">
        <v>211</v>
      </c>
      <c r="AI68" s="650" t="s">
        <v>212</v>
      </c>
      <c r="AJ68" s="651" t="s">
        <v>281</v>
      </c>
      <c r="AK68" s="290" t="s">
        <v>285</v>
      </c>
    </row>
    <row r="69" spans="2:37" ht="12.75">
      <c r="B69" s="555"/>
      <c r="C69" s="498" t="s">
        <v>233</v>
      </c>
      <c r="D69" s="572"/>
      <c r="E69" s="572"/>
      <c r="F69" s="572"/>
      <c r="G69" s="572"/>
      <c r="H69" s="573" t="s">
        <v>232</v>
      </c>
      <c r="I69" s="597"/>
      <c r="J69" s="597"/>
      <c r="K69" s="598"/>
      <c r="L69" s="109">
        <f>E81/$J$67</f>
        <v>0</v>
      </c>
      <c r="M69" s="308" t="str">
        <f>'Goals, Inventory, Budget'!C69</f>
        <v>Legumes - dried (Recommended: 75% of Major Category minimum)</v>
      </c>
      <c r="N69" s="309">
        <f>'Goals, Inventory, Budget'!F69</f>
        <v>0</v>
      </c>
      <c r="O69" s="309">
        <f>'Goals, Inventory, Budget'!G69</f>
        <v>0</v>
      </c>
      <c r="P69" s="309" t="str">
        <f>'Goals, Inventory, Budget'!H69</f>
        <v>Actual percentage of major category:</v>
      </c>
      <c r="Q69" s="309">
        <f>'Goals, Inventory, Budget'!I69</f>
        <v>0</v>
      </c>
      <c r="R69" s="309">
        <f>'Goals, Inventory, Budget'!J69</f>
        <v>0</v>
      </c>
      <c r="S69" s="309">
        <f>'Goals, Inventory, Budget'!K69</f>
        <v>0</v>
      </c>
      <c r="T69" s="117"/>
      <c r="U69" s="118"/>
      <c r="V69" s="117"/>
      <c r="W69" s="119"/>
      <c r="X69" s="117"/>
      <c r="Y69" s="120"/>
      <c r="Z69" s="308" t="str">
        <f>'Goals, Inventory, Budget'!C69</f>
        <v>Legumes - dried (Recommended: 75% of Major Category minimum)</v>
      </c>
      <c r="AA69" s="309"/>
      <c r="AB69" s="309"/>
      <c r="AC69" s="309"/>
      <c r="AD69" s="606"/>
      <c r="AE69" s="606"/>
      <c r="AF69" s="600"/>
      <c r="AG69" s="601"/>
      <c r="AH69" s="601"/>
      <c r="AI69" s="601"/>
      <c r="AJ69" s="607"/>
      <c r="AK69" s="578"/>
    </row>
    <row r="70" spans="2:37" ht="12.75">
      <c r="B70" s="555"/>
      <c r="C70" s="9" t="s">
        <v>40</v>
      </c>
      <c r="D70" s="101" t="s">
        <v>24</v>
      </c>
      <c r="E70" s="3"/>
      <c r="F70" s="610" t="s">
        <v>23</v>
      </c>
      <c r="G70" s="63">
        <f aca="true" t="shared" si="26" ref="G70:G80">IF(E70=0,"",FamilyFactor*E70)</f>
      </c>
      <c r="H70" s="266">
        <f aca="true" t="shared" si="27" ref="H70:H80">IF(P70=0,"",P70)</f>
      </c>
      <c r="I70" s="40">
        <f aca="true" t="shared" si="28" ref="I70:I81">IF(G70="","",IF(H70="",G70-0,IF(G70&lt;H70,0,G70-H70)))</f>
      </c>
      <c r="J70" s="19">
        <f aca="true" t="shared" si="29" ref="J70:J80">IF(G70="","",IF(H70="",G70/2-0,IF((G70/2-H70)&lt;=0,0,G70/2-H70)))</f>
      </c>
      <c r="K70" s="20">
        <f aca="true" t="shared" si="30" ref="K70:K80">IF(G70="","",IF(H70="",G70/4-0,IF((G70/4-H70)&lt;=0,0,G70/4-H70)))</f>
      </c>
      <c r="L70" s="21">
        <f aca="true" t="shared" si="31" ref="L70:L80">IF(H70="","",IF(D70="indefinite",0,IF(D70="varies","varies",H70/D70)))</f>
      </c>
      <c r="M70" s="108" t="str">
        <f>'Goals, Inventory, Budget'!C70</f>
        <v>Kidney</v>
      </c>
      <c r="N70" s="11" t="str">
        <f>'Goals, Inventory, Budget'!F70</f>
        <v>lbs</v>
      </c>
      <c r="O70" s="60">
        <f>'Goals, Inventory, Budget'!G70</f>
      </c>
      <c r="P70" s="227">
        <f aca="true" t="shared" si="32" ref="P70:P80">Q70*R70+S70*T70+U70*V70+X70*Y70</f>
        <v>0</v>
      </c>
      <c r="Q70" s="137"/>
      <c r="R70" s="138"/>
      <c r="S70" s="30"/>
      <c r="T70" s="31"/>
      <c r="U70" s="139"/>
      <c r="V70" s="140">
        <f aca="true" t="shared" si="33" ref="V70:V80">IF(R70=0,0,R70*5/0.75)</f>
        <v>0</v>
      </c>
      <c r="W70" s="1"/>
      <c r="X70" s="136"/>
      <c r="Y70" s="141"/>
      <c r="Z70" s="611" t="str">
        <f>'Goals, Inventory, Budget'!C70</f>
        <v>Kidney</v>
      </c>
      <c r="AA70" s="63">
        <f>'Goals, Inventory, Budget'!G70</f>
      </c>
      <c r="AB70" s="23" t="str">
        <f>'Goals, Inventory, Budget'!F70</f>
        <v>lbs</v>
      </c>
      <c r="AC70" s="82"/>
      <c r="AD70" s="40">
        <f>'Goals, Inventory, Budget'!I70</f>
      </c>
      <c r="AE70" s="19">
        <f>'Goals, Inventory, Budget'!J70</f>
      </c>
      <c r="AF70" s="20">
        <f>'Goals, Inventory, Budget'!K70</f>
      </c>
      <c r="AG70" s="146">
        <f aca="true" t="shared" si="34" ref="AG70:AG80">IF(AA70="","",IF(AC70=0,"price?",AD70*AC70))</f>
      </c>
      <c r="AH70" s="147">
        <f aca="true" t="shared" si="35" ref="AH70:AH80">IF(AA70="","",IF(AC70=0,"price?",AE70*AC70))</f>
      </c>
      <c r="AI70" s="147">
        <f aca="true" t="shared" si="36" ref="AI70:AI80">IF(AA70="","",IF(AC70=0,"price?",AF70*AC70))</f>
      </c>
      <c r="AJ70" s="236">
        <f aca="true" t="shared" si="37" ref="AJ70:AJ80">IF(AA70="","",IF(AC70=0,"price?",IF(AD70=0,0,AA70*AC70/12)))</f>
      </c>
      <c r="AK70" s="297"/>
    </row>
    <row r="71" spans="2:37" ht="12.75">
      <c r="B71" s="555"/>
      <c r="C71" s="9" t="s">
        <v>41</v>
      </c>
      <c r="D71" s="101" t="s">
        <v>24</v>
      </c>
      <c r="E71" s="3"/>
      <c r="F71" s="610" t="s">
        <v>23</v>
      </c>
      <c r="G71" s="63">
        <f t="shared" si="26"/>
      </c>
      <c r="H71" s="266">
        <f t="shared" si="27"/>
      </c>
      <c r="I71" s="40">
        <f t="shared" si="28"/>
      </c>
      <c r="J71" s="19">
        <f t="shared" si="29"/>
      </c>
      <c r="K71" s="20">
        <f t="shared" si="30"/>
      </c>
      <c r="L71" s="21">
        <f t="shared" si="31"/>
      </c>
      <c r="M71" s="108" t="str">
        <f>'Goals, Inventory, Budget'!C71</f>
        <v>Navy</v>
      </c>
      <c r="N71" s="11" t="str">
        <f>'Goals, Inventory, Budget'!F71</f>
        <v>lbs</v>
      </c>
      <c r="O71" s="60">
        <f>'Goals, Inventory, Budget'!G71</f>
      </c>
      <c r="P71" s="227">
        <f t="shared" si="32"/>
        <v>0</v>
      </c>
      <c r="Q71" s="137"/>
      <c r="R71" s="138"/>
      <c r="S71" s="30"/>
      <c r="T71" s="31"/>
      <c r="U71" s="139"/>
      <c r="V71" s="140">
        <f t="shared" si="33"/>
        <v>0</v>
      </c>
      <c r="W71" s="1"/>
      <c r="X71" s="136"/>
      <c r="Y71" s="141"/>
      <c r="Z71" s="611" t="str">
        <f>'Goals, Inventory, Budget'!C71</f>
        <v>Navy</v>
      </c>
      <c r="AA71" s="63">
        <f>'Goals, Inventory, Budget'!G71</f>
      </c>
      <c r="AB71" s="23" t="str">
        <f>'Goals, Inventory, Budget'!F71</f>
        <v>lbs</v>
      </c>
      <c r="AC71" s="82"/>
      <c r="AD71" s="40">
        <f>'Goals, Inventory, Budget'!I71</f>
      </c>
      <c r="AE71" s="19">
        <f>'Goals, Inventory, Budget'!J71</f>
      </c>
      <c r="AF71" s="20">
        <f>'Goals, Inventory, Budget'!K71</f>
      </c>
      <c r="AG71" s="146">
        <f t="shared" si="34"/>
      </c>
      <c r="AH71" s="147">
        <f t="shared" si="35"/>
      </c>
      <c r="AI71" s="147">
        <f t="shared" si="36"/>
      </c>
      <c r="AJ71" s="236">
        <f t="shared" si="37"/>
      </c>
      <c r="AK71" s="297"/>
    </row>
    <row r="72" spans="2:37" ht="12.75">
      <c r="B72" s="555"/>
      <c r="C72" s="9" t="s">
        <v>42</v>
      </c>
      <c r="D72" s="101" t="s">
        <v>176</v>
      </c>
      <c r="E72" s="3"/>
      <c r="F72" s="610" t="s">
        <v>23</v>
      </c>
      <c r="G72" s="63">
        <f t="shared" si="26"/>
      </c>
      <c r="H72" s="266">
        <f t="shared" si="27"/>
      </c>
      <c r="I72" s="40">
        <f t="shared" si="28"/>
      </c>
      <c r="J72" s="19">
        <f t="shared" si="29"/>
      </c>
      <c r="K72" s="20">
        <f t="shared" si="30"/>
      </c>
      <c r="L72" s="21">
        <f t="shared" si="31"/>
      </c>
      <c r="M72" s="108" t="str">
        <f>'Goals, Inventory, Budget'!C72</f>
        <v>White</v>
      </c>
      <c r="N72" s="11" t="str">
        <f>'Goals, Inventory, Budget'!F72</f>
        <v>lbs</v>
      </c>
      <c r="O72" s="60">
        <f>'Goals, Inventory, Budget'!G72</f>
      </c>
      <c r="P72" s="227">
        <f t="shared" si="32"/>
        <v>0</v>
      </c>
      <c r="Q72" s="137"/>
      <c r="R72" s="138"/>
      <c r="S72" s="30"/>
      <c r="T72" s="31"/>
      <c r="U72" s="139"/>
      <c r="V72" s="140">
        <f t="shared" si="33"/>
        <v>0</v>
      </c>
      <c r="W72" s="1"/>
      <c r="X72" s="136"/>
      <c r="Y72" s="141"/>
      <c r="Z72" s="611" t="str">
        <f>'Goals, Inventory, Budget'!C72</f>
        <v>White</v>
      </c>
      <c r="AA72" s="63">
        <f>'Goals, Inventory, Budget'!G72</f>
      </c>
      <c r="AB72" s="23" t="str">
        <f>'Goals, Inventory, Budget'!F72</f>
        <v>lbs</v>
      </c>
      <c r="AC72" s="82">
        <v>0.41</v>
      </c>
      <c r="AD72" s="40">
        <f>'Goals, Inventory, Budget'!I72</f>
      </c>
      <c r="AE72" s="19">
        <f>'Goals, Inventory, Budget'!J72</f>
      </c>
      <c r="AF72" s="20">
        <f>'Goals, Inventory, Budget'!K72</f>
      </c>
      <c r="AG72" s="146">
        <f t="shared" si="34"/>
      </c>
      <c r="AH72" s="147">
        <f t="shared" si="35"/>
      </c>
      <c r="AI72" s="147">
        <f t="shared" si="36"/>
      </c>
      <c r="AJ72" s="236">
        <f t="shared" si="37"/>
      </c>
      <c r="AK72" s="297"/>
    </row>
    <row r="73" spans="2:37" ht="12.75">
      <c r="B73" s="555"/>
      <c r="C73" s="9" t="s">
        <v>168</v>
      </c>
      <c r="D73" s="101" t="s">
        <v>176</v>
      </c>
      <c r="E73" s="3"/>
      <c r="F73" s="610" t="s">
        <v>23</v>
      </c>
      <c r="G73" s="63">
        <f t="shared" si="26"/>
      </c>
      <c r="H73" s="266">
        <f t="shared" si="27"/>
      </c>
      <c r="I73" s="40">
        <f t="shared" si="28"/>
      </c>
      <c r="J73" s="19">
        <f t="shared" si="29"/>
      </c>
      <c r="K73" s="20">
        <f t="shared" si="30"/>
      </c>
      <c r="L73" s="21">
        <f t="shared" si="31"/>
      </c>
      <c r="M73" s="108" t="str">
        <f>'Goals, Inventory, Budget'!C73</f>
        <v>Pink</v>
      </c>
      <c r="N73" s="11" t="str">
        <f>'Goals, Inventory, Budget'!F73</f>
        <v>lbs</v>
      </c>
      <c r="O73" s="60">
        <f>'Goals, Inventory, Budget'!G73</f>
      </c>
      <c r="P73" s="227">
        <f t="shared" si="32"/>
        <v>0</v>
      </c>
      <c r="Q73" s="137"/>
      <c r="R73" s="138"/>
      <c r="S73" s="30"/>
      <c r="T73" s="31"/>
      <c r="U73" s="139"/>
      <c r="V73" s="140">
        <f t="shared" si="33"/>
        <v>0</v>
      </c>
      <c r="W73" s="1"/>
      <c r="X73" s="136"/>
      <c r="Y73" s="141"/>
      <c r="Z73" s="611" t="str">
        <f>'Goals, Inventory, Budget'!C73</f>
        <v>Pink</v>
      </c>
      <c r="AA73" s="63">
        <f>'Goals, Inventory, Budget'!G73</f>
      </c>
      <c r="AB73" s="23" t="str">
        <f>'Goals, Inventory, Budget'!F73</f>
        <v>lbs</v>
      </c>
      <c r="AC73" s="82">
        <v>0.42</v>
      </c>
      <c r="AD73" s="40">
        <f>'Goals, Inventory, Budget'!I73</f>
      </c>
      <c r="AE73" s="19">
        <f>'Goals, Inventory, Budget'!J73</f>
      </c>
      <c r="AF73" s="20">
        <f>'Goals, Inventory, Budget'!K73</f>
      </c>
      <c r="AG73" s="146">
        <f t="shared" si="34"/>
      </c>
      <c r="AH73" s="147">
        <f t="shared" si="35"/>
      </c>
      <c r="AI73" s="147">
        <f t="shared" si="36"/>
      </c>
      <c r="AJ73" s="236">
        <f t="shared" si="37"/>
      </c>
      <c r="AK73" s="297"/>
    </row>
    <row r="74" spans="2:37" ht="12.75">
      <c r="B74" s="555"/>
      <c r="C74" s="9" t="s">
        <v>43</v>
      </c>
      <c r="D74" s="101" t="s">
        <v>176</v>
      </c>
      <c r="E74" s="3"/>
      <c r="F74" s="610" t="s">
        <v>23</v>
      </c>
      <c r="G74" s="63">
        <f t="shared" si="26"/>
      </c>
      <c r="H74" s="266">
        <f t="shared" si="27"/>
      </c>
      <c r="I74" s="40">
        <f t="shared" si="28"/>
      </c>
      <c r="J74" s="19">
        <f t="shared" si="29"/>
      </c>
      <c r="K74" s="20">
        <f t="shared" si="30"/>
      </c>
      <c r="L74" s="21">
        <f t="shared" si="31"/>
      </c>
      <c r="M74" s="108" t="str">
        <f>'Goals, Inventory, Budget'!C74</f>
        <v>Pinto</v>
      </c>
      <c r="N74" s="11" t="str">
        <f>'Goals, Inventory, Budget'!F74</f>
        <v>lbs</v>
      </c>
      <c r="O74" s="60">
        <f>'Goals, Inventory, Budget'!G74</f>
      </c>
      <c r="P74" s="227">
        <f t="shared" si="32"/>
        <v>0</v>
      </c>
      <c r="Q74" s="137"/>
      <c r="R74" s="138"/>
      <c r="S74" s="30"/>
      <c r="T74" s="31"/>
      <c r="U74" s="139"/>
      <c r="V74" s="140">
        <f t="shared" si="33"/>
        <v>0</v>
      </c>
      <c r="W74" s="1"/>
      <c r="X74" s="136"/>
      <c r="Y74" s="141"/>
      <c r="Z74" s="611" t="str">
        <f>'Goals, Inventory, Budget'!C74</f>
        <v>Pinto</v>
      </c>
      <c r="AA74" s="63">
        <f>'Goals, Inventory, Budget'!G74</f>
      </c>
      <c r="AB74" s="23" t="str">
        <f>'Goals, Inventory, Budget'!F74</f>
        <v>lbs</v>
      </c>
      <c r="AC74" s="82">
        <v>0.41</v>
      </c>
      <c r="AD74" s="40">
        <f>'Goals, Inventory, Budget'!I74</f>
      </c>
      <c r="AE74" s="19">
        <f>'Goals, Inventory, Budget'!J74</f>
      </c>
      <c r="AF74" s="20">
        <f>'Goals, Inventory, Budget'!K74</f>
      </c>
      <c r="AG74" s="146">
        <f t="shared" si="34"/>
      </c>
      <c r="AH74" s="147">
        <f t="shared" si="35"/>
      </c>
      <c r="AI74" s="147">
        <f t="shared" si="36"/>
      </c>
      <c r="AJ74" s="236">
        <f t="shared" si="37"/>
      </c>
      <c r="AK74" s="297"/>
    </row>
    <row r="75" spans="2:37" ht="12.75">
      <c r="B75" s="555"/>
      <c r="C75" s="9" t="s">
        <v>126</v>
      </c>
      <c r="D75" s="101" t="s">
        <v>45</v>
      </c>
      <c r="E75" s="3"/>
      <c r="F75" s="610" t="s">
        <v>23</v>
      </c>
      <c r="G75" s="63">
        <f t="shared" si="26"/>
      </c>
      <c r="H75" s="266">
        <f t="shared" si="27"/>
      </c>
      <c r="I75" s="40">
        <f t="shared" si="28"/>
      </c>
      <c r="J75" s="19">
        <f t="shared" si="29"/>
      </c>
      <c r="K75" s="20">
        <f t="shared" si="30"/>
      </c>
      <c r="L75" s="21">
        <f t="shared" si="31"/>
      </c>
      <c r="M75" s="108" t="str">
        <f>'Goals, Inventory, Budget'!C75</f>
        <v>Lima</v>
      </c>
      <c r="N75" s="11" t="str">
        <f>'Goals, Inventory, Budget'!F75</f>
        <v>lbs</v>
      </c>
      <c r="O75" s="60">
        <f>'Goals, Inventory, Budget'!G75</f>
      </c>
      <c r="P75" s="227">
        <f t="shared" si="32"/>
        <v>0</v>
      </c>
      <c r="Q75" s="137"/>
      <c r="R75" s="138"/>
      <c r="S75" s="30"/>
      <c r="T75" s="31"/>
      <c r="U75" s="139"/>
      <c r="V75" s="140">
        <f t="shared" si="33"/>
        <v>0</v>
      </c>
      <c r="W75" s="1"/>
      <c r="X75" s="136"/>
      <c r="Y75" s="141"/>
      <c r="Z75" s="611" t="str">
        <f>'Goals, Inventory, Budget'!C75</f>
        <v>Lima</v>
      </c>
      <c r="AA75" s="63">
        <f>'Goals, Inventory, Budget'!G75</f>
      </c>
      <c r="AB75" s="23" t="str">
        <f>'Goals, Inventory, Budget'!F75</f>
        <v>lbs</v>
      </c>
      <c r="AC75" s="82"/>
      <c r="AD75" s="40">
        <f>'Goals, Inventory, Budget'!I75</f>
      </c>
      <c r="AE75" s="19">
        <f>'Goals, Inventory, Budget'!J75</f>
      </c>
      <c r="AF75" s="20">
        <f>'Goals, Inventory, Budget'!K75</f>
      </c>
      <c r="AG75" s="146">
        <f t="shared" si="34"/>
      </c>
      <c r="AH75" s="147">
        <f t="shared" si="35"/>
      </c>
      <c r="AI75" s="147">
        <f t="shared" si="36"/>
      </c>
      <c r="AJ75" s="236">
        <f t="shared" si="37"/>
      </c>
      <c r="AK75" s="297"/>
    </row>
    <row r="76" spans="2:37" ht="12.75">
      <c r="B76" s="555"/>
      <c r="C76" s="9" t="s">
        <v>127</v>
      </c>
      <c r="D76" s="101" t="s">
        <v>45</v>
      </c>
      <c r="E76" s="3"/>
      <c r="F76" s="610" t="s">
        <v>23</v>
      </c>
      <c r="G76" s="63">
        <f t="shared" si="26"/>
      </c>
      <c r="H76" s="266">
        <f t="shared" si="27"/>
      </c>
      <c r="I76" s="40">
        <f t="shared" si="28"/>
      </c>
      <c r="J76" s="19">
        <f t="shared" si="29"/>
      </c>
      <c r="K76" s="20">
        <f t="shared" si="30"/>
      </c>
      <c r="L76" s="21">
        <f t="shared" si="31"/>
      </c>
      <c r="M76" s="108" t="str">
        <f>'Goals, Inventory, Budget'!C76</f>
        <v>Lentils</v>
      </c>
      <c r="N76" s="11" t="str">
        <f>'Goals, Inventory, Budget'!F76</f>
        <v>lbs</v>
      </c>
      <c r="O76" s="60">
        <f>'Goals, Inventory, Budget'!G76</f>
      </c>
      <c r="P76" s="227">
        <f t="shared" si="32"/>
        <v>0</v>
      </c>
      <c r="Q76" s="137"/>
      <c r="R76" s="138"/>
      <c r="S76" s="30"/>
      <c r="T76" s="31"/>
      <c r="U76" s="139"/>
      <c r="V76" s="140">
        <f t="shared" si="33"/>
        <v>0</v>
      </c>
      <c r="W76" s="1"/>
      <c r="X76" s="136"/>
      <c r="Y76" s="141"/>
      <c r="Z76" s="611" t="str">
        <f>'Goals, Inventory, Budget'!C76</f>
        <v>Lentils</v>
      </c>
      <c r="AA76" s="63">
        <f>'Goals, Inventory, Budget'!G76</f>
      </c>
      <c r="AB76" s="23" t="str">
        <f>'Goals, Inventory, Budget'!F76</f>
        <v>lbs</v>
      </c>
      <c r="AC76" s="82"/>
      <c r="AD76" s="40">
        <f>'Goals, Inventory, Budget'!I76</f>
      </c>
      <c r="AE76" s="19">
        <f>'Goals, Inventory, Budget'!J76</f>
      </c>
      <c r="AF76" s="20">
        <f>'Goals, Inventory, Budget'!K76</f>
      </c>
      <c r="AG76" s="146">
        <f t="shared" si="34"/>
      </c>
      <c r="AH76" s="147">
        <f t="shared" si="35"/>
      </c>
      <c r="AI76" s="147">
        <f t="shared" si="36"/>
      </c>
      <c r="AJ76" s="236">
        <f t="shared" si="37"/>
      </c>
      <c r="AK76" s="297"/>
    </row>
    <row r="77" spans="2:37" ht="25.5">
      <c r="B77" s="555"/>
      <c r="C77" s="9" t="s">
        <v>125</v>
      </c>
      <c r="D77" s="101" t="s">
        <v>45</v>
      </c>
      <c r="E77" s="3"/>
      <c r="F77" s="610" t="s">
        <v>23</v>
      </c>
      <c r="G77" s="63">
        <f t="shared" si="26"/>
      </c>
      <c r="H77" s="266">
        <f t="shared" si="27"/>
      </c>
      <c r="I77" s="40">
        <f t="shared" si="28"/>
      </c>
      <c r="J77" s="19">
        <f t="shared" si="29"/>
      </c>
      <c r="K77" s="20">
        <f t="shared" si="30"/>
      </c>
      <c r="L77" s="21">
        <f t="shared" si="31"/>
      </c>
      <c r="M77" s="108" t="str">
        <f>'Goals, Inventory, Budget'!C77</f>
        <v>Peas, green, split, or black-eyed</v>
      </c>
      <c r="N77" s="11" t="str">
        <f>'Goals, Inventory, Budget'!F77</f>
        <v>lbs</v>
      </c>
      <c r="O77" s="60">
        <f>'Goals, Inventory, Budget'!G77</f>
      </c>
      <c r="P77" s="227">
        <f t="shared" si="32"/>
        <v>0</v>
      </c>
      <c r="Q77" s="137"/>
      <c r="R77" s="138"/>
      <c r="S77" s="30"/>
      <c r="T77" s="31"/>
      <c r="U77" s="139"/>
      <c r="V77" s="140">
        <f t="shared" si="33"/>
        <v>0</v>
      </c>
      <c r="W77" s="1"/>
      <c r="X77" s="136"/>
      <c r="Y77" s="141"/>
      <c r="Z77" s="611" t="str">
        <f>'Goals, Inventory, Budget'!C77</f>
        <v>Peas, green, split, or black-eyed</v>
      </c>
      <c r="AA77" s="63">
        <f>'Goals, Inventory, Budget'!G77</f>
      </c>
      <c r="AB77" s="23" t="str">
        <f>'Goals, Inventory, Budget'!F77</f>
        <v>lbs</v>
      </c>
      <c r="AC77" s="82"/>
      <c r="AD77" s="40">
        <f>'Goals, Inventory, Budget'!I77</f>
      </c>
      <c r="AE77" s="19">
        <f>'Goals, Inventory, Budget'!J77</f>
      </c>
      <c r="AF77" s="20">
        <f>'Goals, Inventory, Budget'!K77</f>
      </c>
      <c r="AG77" s="146">
        <f t="shared" si="34"/>
      </c>
      <c r="AH77" s="147">
        <f t="shared" si="35"/>
      </c>
      <c r="AI77" s="147">
        <f t="shared" si="36"/>
      </c>
      <c r="AJ77" s="236">
        <f t="shared" si="37"/>
      </c>
      <c r="AK77" s="297"/>
    </row>
    <row r="78" spans="2:37" ht="12.75">
      <c r="B78" s="555"/>
      <c r="C78" s="9" t="s">
        <v>89</v>
      </c>
      <c r="D78" s="101" t="s">
        <v>177</v>
      </c>
      <c r="E78" s="3"/>
      <c r="F78" s="610" t="s">
        <v>23</v>
      </c>
      <c r="G78" s="63">
        <f t="shared" si="26"/>
      </c>
      <c r="H78" s="266">
        <f t="shared" si="27"/>
      </c>
      <c r="I78" s="40">
        <f t="shared" si="28"/>
      </c>
      <c r="J78" s="19">
        <f t="shared" si="29"/>
      </c>
      <c r="K78" s="20">
        <f t="shared" si="30"/>
      </c>
      <c r="L78" s="21">
        <f t="shared" si="31"/>
      </c>
      <c r="M78" s="108" t="str">
        <f>'Goals, Inventory, Budget'!C78</f>
        <v>Beans, Refried - flakes</v>
      </c>
      <c r="N78" s="11" t="str">
        <f>'Goals, Inventory, Budget'!F78</f>
        <v>lbs</v>
      </c>
      <c r="O78" s="60">
        <f>'Goals, Inventory, Budget'!G78</f>
      </c>
      <c r="P78" s="227">
        <f t="shared" si="32"/>
        <v>0</v>
      </c>
      <c r="Q78" s="137"/>
      <c r="R78" s="138"/>
      <c r="S78" s="30"/>
      <c r="T78" s="31"/>
      <c r="U78" s="139"/>
      <c r="V78" s="140">
        <f t="shared" si="33"/>
        <v>0</v>
      </c>
      <c r="W78" s="1"/>
      <c r="X78" s="136"/>
      <c r="Y78" s="141"/>
      <c r="Z78" s="611" t="str">
        <f>'Goals, Inventory, Budget'!C78</f>
        <v>Beans, Refried - flakes</v>
      </c>
      <c r="AA78" s="63">
        <f>'Goals, Inventory, Budget'!G78</f>
      </c>
      <c r="AB78" s="23" t="str">
        <f>'Goals, Inventory, Budget'!F78</f>
        <v>lbs</v>
      </c>
      <c r="AC78" s="82">
        <v>0.86</v>
      </c>
      <c r="AD78" s="40">
        <f>'Goals, Inventory, Budget'!I78</f>
      </c>
      <c r="AE78" s="19">
        <f>'Goals, Inventory, Budget'!J78</f>
      </c>
      <c r="AF78" s="20">
        <f>'Goals, Inventory, Budget'!K78</f>
      </c>
      <c r="AG78" s="146">
        <f t="shared" si="34"/>
      </c>
      <c r="AH78" s="147">
        <f t="shared" si="35"/>
      </c>
      <c r="AI78" s="147">
        <f t="shared" si="36"/>
      </c>
      <c r="AJ78" s="236">
        <f t="shared" si="37"/>
      </c>
      <c r="AK78" s="297"/>
    </row>
    <row r="79" spans="2:37" ht="12.75">
      <c r="B79" s="555"/>
      <c r="C79" s="9" t="s">
        <v>152</v>
      </c>
      <c r="D79" s="101" t="s">
        <v>45</v>
      </c>
      <c r="E79" s="3"/>
      <c r="F79" s="610" t="s">
        <v>23</v>
      </c>
      <c r="G79" s="63">
        <f>IF(E79=0,"",FamilyFactor*E79)</f>
      </c>
      <c r="H79" s="266">
        <f t="shared" si="27"/>
      </c>
      <c r="I79" s="40">
        <f t="shared" si="28"/>
      </c>
      <c r="J79" s="19">
        <f t="shared" si="29"/>
      </c>
      <c r="K79" s="20">
        <f t="shared" si="30"/>
      </c>
      <c r="L79" s="21">
        <f t="shared" si="31"/>
      </c>
      <c r="M79" s="108" t="str">
        <f>'Goals, Inventory, Budget'!C79</f>
        <v>Dried soup mix (bean)</v>
      </c>
      <c r="N79" s="11" t="str">
        <f>'Goals, Inventory, Budget'!F79</f>
        <v>lbs</v>
      </c>
      <c r="O79" s="60">
        <f>'Goals, Inventory, Budget'!G79</f>
      </c>
      <c r="P79" s="227">
        <f t="shared" si="32"/>
        <v>0</v>
      </c>
      <c r="Q79" s="137"/>
      <c r="R79" s="138"/>
      <c r="S79" s="30"/>
      <c r="T79" s="31"/>
      <c r="U79" s="139"/>
      <c r="V79" s="140">
        <f t="shared" si="33"/>
        <v>0</v>
      </c>
      <c r="W79" s="1"/>
      <c r="X79" s="136"/>
      <c r="Y79" s="141"/>
      <c r="Z79" s="611" t="str">
        <f>'Goals, Inventory, Budget'!C79</f>
        <v>Dried soup mix (bean)</v>
      </c>
      <c r="AA79" s="63">
        <f>'Goals, Inventory, Budget'!G79</f>
      </c>
      <c r="AB79" s="23" t="str">
        <f>'Goals, Inventory, Budget'!F79</f>
        <v>lbs</v>
      </c>
      <c r="AC79" s="82">
        <v>0.59</v>
      </c>
      <c r="AD79" s="40">
        <f>'Goals, Inventory, Budget'!I79</f>
      </c>
      <c r="AE79" s="19">
        <f>'Goals, Inventory, Budget'!J79</f>
      </c>
      <c r="AF79" s="20">
        <f>'Goals, Inventory, Budget'!K79</f>
      </c>
      <c r="AG79" s="146">
        <f t="shared" si="34"/>
      </c>
      <c r="AH79" s="147">
        <f t="shared" si="35"/>
      </c>
      <c r="AI79" s="147">
        <f t="shared" si="36"/>
      </c>
      <c r="AJ79" s="236">
        <f t="shared" si="37"/>
      </c>
      <c r="AK79" s="297"/>
    </row>
    <row r="80" spans="2:37" ht="13.5" thickBot="1">
      <c r="B80" s="555"/>
      <c r="C80" s="169" t="s">
        <v>44</v>
      </c>
      <c r="D80" s="103" t="s">
        <v>45</v>
      </c>
      <c r="E80" s="5"/>
      <c r="F80" s="613" t="s">
        <v>23</v>
      </c>
      <c r="G80" s="65">
        <f t="shared" si="26"/>
      </c>
      <c r="H80" s="268">
        <f t="shared" si="27"/>
      </c>
      <c r="I80" s="73">
        <f t="shared" si="28"/>
      </c>
      <c r="J80" s="56">
        <f t="shared" si="29"/>
      </c>
      <c r="K80" s="57">
        <f t="shared" si="30"/>
      </c>
      <c r="L80" s="21">
        <f t="shared" si="31"/>
      </c>
      <c r="M80" s="108" t="str">
        <f>'Goals, Inventory, Budget'!C80</f>
        <v>Soybeans</v>
      </c>
      <c r="N80" s="11" t="str">
        <f>'Goals, Inventory, Budget'!F80</f>
        <v>lbs</v>
      </c>
      <c r="O80" s="60">
        <f>'Goals, Inventory, Budget'!G80</f>
      </c>
      <c r="P80" s="227">
        <f t="shared" si="32"/>
        <v>0</v>
      </c>
      <c r="Q80" s="137"/>
      <c r="R80" s="138"/>
      <c r="S80" s="30"/>
      <c r="T80" s="31"/>
      <c r="U80" s="139"/>
      <c r="V80" s="140">
        <f t="shared" si="33"/>
        <v>0</v>
      </c>
      <c r="W80" s="1"/>
      <c r="X80" s="136"/>
      <c r="Y80" s="141"/>
      <c r="Z80" s="614" t="str">
        <f>'Goals, Inventory, Budget'!C80</f>
        <v>Soybeans</v>
      </c>
      <c r="AA80" s="65">
        <f>'Goals, Inventory, Budget'!G80</f>
      </c>
      <c r="AB80" s="615" t="str">
        <f>'Goals, Inventory, Budget'!F80</f>
        <v>lbs</v>
      </c>
      <c r="AC80" s="95"/>
      <c r="AD80" s="73">
        <f>'Goals, Inventory, Budget'!I80</f>
      </c>
      <c r="AE80" s="56">
        <f>'Goals, Inventory, Budget'!J80</f>
      </c>
      <c r="AF80" s="57">
        <f>'Goals, Inventory, Budget'!K80</f>
      </c>
      <c r="AG80" s="148">
        <f t="shared" si="34"/>
      </c>
      <c r="AH80" s="149">
        <f t="shared" si="35"/>
      </c>
      <c r="AI80" s="149">
        <f t="shared" si="36"/>
      </c>
      <c r="AJ80" s="250">
        <f t="shared" si="37"/>
      </c>
      <c r="AK80" s="296"/>
    </row>
    <row r="81" spans="2:37" ht="13.5" thickTop="1">
      <c r="B81" s="555"/>
      <c r="C81" s="517" t="s">
        <v>123</v>
      </c>
      <c r="D81" s="518"/>
      <c r="E81" s="616">
        <f>SUM(E70:E80)</f>
        <v>0</v>
      </c>
      <c r="F81" s="616" t="s">
        <v>23</v>
      </c>
      <c r="G81" s="59">
        <f>FamilyFactor*E81</f>
        <v>0</v>
      </c>
      <c r="H81" s="224">
        <f>P81</f>
        <v>0</v>
      </c>
      <c r="I81" s="41">
        <f t="shared" si="28"/>
        <v>0</v>
      </c>
      <c r="J81" s="52">
        <f>IF((G81/2-H81)&lt;=0,0,G81/2-H81)</f>
        <v>0</v>
      </c>
      <c r="K81" s="53">
        <f>IF((G81/4-H81)&lt;=0,0,G81/4-H81)</f>
        <v>0</v>
      </c>
      <c r="L81" s="27"/>
      <c r="M81" s="173" t="str">
        <f>'Goals, Inventory, Budget'!C81</f>
        <v>Total Legumes</v>
      </c>
      <c r="N81" s="127" t="str">
        <f>'Goals, Inventory, Budget'!F81</f>
        <v>lbs</v>
      </c>
      <c r="O81" s="59">
        <f>'Goals, Inventory, Budget'!G81</f>
        <v>0</v>
      </c>
      <c r="P81" s="224">
        <f>SUM(P70:P80)</f>
        <v>0</v>
      </c>
      <c r="Q81" s="591"/>
      <c r="R81" s="592"/>
      <c r="S81" s="593"/>
      <c r="T81" s="592"/>
      <c r="U81" s="593"/>
      <c r="V81" s="592"/>
      <c r="W81" s="594"/>
      <c r="X81" s="592"/>
      <c r="Y81" s="595"/>
      <c r="Z81" s="652" t="str">
        <f>'Goals, Inventory, Budget'!C81</f>
        <v>Total Legumes</v>
      </c>
      <c r="AA81" s="59">
        <f>'Goals, Inventory, Budget'!G81</f>
        <v>0</v>
      </c>
      <c r="AB81" s="653" t="str">
        <f>'Goals, Inventory, Budget'!F81</f>
        <v>lbs</v>
      </c>
      <c r="AC81" s="85"/>
      <c r="AD81" s="41">
        <f>'Goals, Inventory, Budget'!I81</f>
        <v>0</v>
      </c>
      <c r="AE81" s="52">
        <f>'Goals, Inventory, Budget'!J81</f>
        <v>0</v>
      </c>
      <c r="AF81" s="53">
        <f>'Goals, Inventory, Budget'!K81</f>
        <v>0</v>
      </c>
      <c r="AG81" s="144">
        <f>SUM(AG70:AG80)</f>
        <v>0</v>
      </c>
      <c r="AH81" s="145">
        <f>SUM(AH70:AH80)</f>
        <v>0</v>
      </c>
      <c r="AI81" s="233">
        <f>SUM(AI70:AI80)</f>
        <v>0</v>
      </c>
      <c r="AJ81" s="249">
        <f>SUM(AJ70:AJ80)</f>
        <v>0</v>
      </c>
      <c r="AK81" s="654"/>
    </row>
    <row r="82" spans="2:37" ht="25.5" customHeight="1">
      <c r="B82" s="555"/>
      <c r="C82" s="498" t="s">
        <v>234</v>
      </c>
      <c r="D82" s="572"/>
      <c r="E82" s="572"/>
      <c r="F82" s="572"/>
      <c r="G82" s="572"/>
      <c r="H82" s="573" t="s">
        <v>232</v>
      </c>
      <c r="I82" s="597"/>
      <c r="J82" s="597"/>
      <c r="K82" s="598"/>
      <c r="L82" s="109">
        <f>E85/$J$67</f>
        <v>0.07058823529411765</v>
      </c>
      <c r="M82" s="302" t="str">
        <f>'Goals, Inventory, Budget'!C82</f>
        <v>Textured vegetable protein (TVP) (Recommended: 11% of Major Category minimum)</v>
      </c>
      <c r="N82" s="303">
        <f>'Goals, Inventory, Budget'!F82</f>
        <v>0</v>
      </c>
      <c r="O82" s="303">
        <f>'Goals, Inventory, Budget'!G82</f>
        <v>0</v>
      </c>
      <c r="P82" s="303" t="str">
        <f>'Goals, Inventory, Budget'!H82</f>
        <v>Actual percentage of major category:</v>
      </c>
      <c r="Q82" s="303">
        <f>'Goals, Inventory, Budget'!I82</f>
        <v>0</v>
      </c>
      <c r="R82" s="303">
        <f>'Goals, Inventory, Budget'!J82</f>
        <v>0</v>
      </c>
      <c r="S82" s="303">
        <f>'Goals, Inventory, Budget'!K82</f>
        <v>0</v>
      </c>
      <c r="T82" s="114"/>
      <c r="U82" s="113"/>
      <c r="V82" s="114"/>
      <c r="W82" s="115"/>
      <c r="X82" s="114"/>
      <c r="Y82" s="121"/>
      <c r="Z82" s="308" t="str">
        <f>'Goals, Inventory, Budget'!C82</f>
        <v>Textured vegetable protein (TVP) (Recommended: 11% of Major Category minimum)</v>
      </c>
      <c r="AA82" s="309"/>
      <c r="AB82" s="309"/>
      <c r="AC82" s="309"/>
      <c r="AD82" s="606"/>
      <c r="AE82" s="606"/>
      <c r="AF82" s="600"/>
      <c r="AG82" s="601"/>
      <c r="AH82" s="601"/>
      <c r="AI82" s="601"/>
      <c r="AJ82" s="607"/>
      <c r="AK82" s="603"/>
    </row>
    <row r="83" spans="2:37" ht="12.75">
      <c r="B83" s="555"/>
      <c r="C83" s="104" t="s">
        <v>244</v>
      </c>
      <c r="D83" s="98" t="s">
        <v>177</v>
      </c>
      <c r="E83" s="1">
        <v>5</v>
      </c>
      <c r="F83" s="11" t="s">
        <v>23</v>
      </c>
      <c r="G83" s="61">
        <f>IF(E83=0,"",FamilyFactor*E83)</f>
        <v>5</v>
      </c>
      <c r="H83" s="38">
        <f>IF('Goals, Inventory, Budget'!P83=0,"",'Goals, Inventory, Budget'!P83)</f>
      </c>
      <c r="I83" s="40">
        <f>IF(G83="","",IF(H83="",G83-0,IF(G83&lt;H83,0,G83-H83)))</f>
        <v>5</v>
      </c>
      <c r="J83" s="19">
        <f>IF(G83="","",IF(H83="",G83/2-0,IF((G83/2-H83)&lt;=0,0,G83/2-H83)))</f>
        <v>2.5</v>
      </c>
      <c r="K83" s="20">
        <f>IF(G83="","",IF(H83="",G83/4-0,IF((G83/4-H83)&lt;=0,0,G83/4-H83)))</f>
        <v>1.25</v>
      </c>
      <c r="L83" s="21">
        <f>IF(H83="","",IF(D83="indefinite",0,IF(D83="varies","varies",H83/D83)))</f>
      </c>
      <c r="M83" s="108" t="str">
        <f>'Goals, Inventory, Budget'!C83</f>
        <v>TVP, unflavored</v>
      </c>
      <c r="N83" s="11" t="str">
        <f>'Goals, Inventory, Budget'!F83</f>
        <v>lbs</v>
      </c>
      <c r="O83" s="60">
        <f>'Goals, Inventory, Budget'!G83</f>
        <v>5</v>
      </c>
      <c r="P83" s="227">
        <f>Q83*R83+S83*T83+U83*V83+X83*Y83</f>
        <v>0</v>
      </c>
      <c r="Q83" s="137"/>
      <c r="R83" s="138"/>
      <c r="S83" s="30"/>
      <c r="T83" s="31"/>
      <c r="U83" s="139"/>
      <c r="V83" s="140">
        <f>IF(R83=0,0,R83*5/0.75)</f>
        <v>0</v>
      </c>
      <c r="W83" s="1"/>
      <c r="X83" s="136"/>
      <c r="Y83" s="141"/>
      <c r="Z83" s="506" t="str">
        <f>'Goals, Inventory, Budget'!C83</f>
        <v>TVP, unflavored</v>
      </c>
      <c r="AA83" s="61">
        <f>'Goals, Inventory, Budget'!G83</f>
        <v>5</v>
      </c>
      <c r="AB83" s="11" t="str">
        <f>'Goals, Inventory, Budget'!F83</f>
        <v>lbs</v>
      </c>
      <c r="AC83" s="533"/>
      <c r="AD83" s="40">
        <f>'Goals, Inventory, Budget'!I83</f>
        <v>5</v>
      </c>
      <c r="AE83" s="19">
        <f>'Goals, Inventory, Budget'!J83</f>
        <v>2.5</v>
      </c>
      <c r="AF83" s="20">
        <f>'Goals, Inventory, Budget'!K83</f>
        <v>1.25</v>
      </c>
      <c r="AG83" s="146" t="str">
        <f>IF(AA83="","",IF(AC83=0,"price?",AD83*AC83))</f>
        <v>price?</v>
      </c>
      <c r="AH83" s="147" t="str">
        <f>IF(AA83="","",IF(AC83=0,"price?",AE83*AC83))</f>
        <v>price?</v>
      </c>
      <c r="AI83" s="147" t="str">
        <f>IF(AA83="","",IF(AC83=0,"price?",AF83*AC83))</f>
        <v>price?</v>
      </c>
      <c r="AJ83" s="236" t="str">
        <f>IF(AA83="","",IF(AC83=0,"price?",IF(AD83=0,0,AA83*AC83/12)))</f>
        <v>price?</v>
      </c>
      <c r="AK83" s="604"/>
    </row>
    <row r="84" spans="2:37" ht="26.25" thickBot="1">
      <c r="B84" s="555"/>
      <c r="C84" s="168" t="s">
        <v>243</v>
      </c>
      <c r="D84" s="100" t="s">
        <v>177</v>
      </c>
      <c r="E84" s="2">
        <v>1</v>
      </c>
      <c r="F84" s="22" t="s">
        <v>23</v>
      </c>
      <c r="G84" s="62">
        <f>IF(E84=0,"",FamilyFactor*E84)</f>
        <v>1</v>
      </c>
      <c r="H84" s="265">
        <f>IF('Goals, Inventory, Budget'!P84=0,"",'Goals, Inventory, Budget'!P84)</f>
      </c>
      <c r="I84" s="73">
        <f>IF(G84="","",IF(H84="",G84-0,IF(G84&lt;H84,0,G84-H84)))</f>
        <v>1</v>
      </c>
      <c r="J84" s="56">
        <f>IF(G84="","",IF(H84="",G84/2-0,IF((G84/2-H84)&lt;=0,0,G84/2-H84)))</f>
        <v>0.5</v>
      </c>
      <c r="K84" s="57">
        <f>IF(G84="","",IF(H84="",G84/4-0,IF((G84/4-H84)&lt;=0,0,G84/4-H84)))</f>
        <v>0.25</v>
      </c>
      <c r="L84" s="25">
        <f>IF(H84="","",IF(D84="indefinite",0,IF(D84="varies","varies",H84/D84)))</f>
      </c>
      <c r="M84" s="108" t="str">
        <f>'Goals, Inventory, Budget'!C84</f>
        <v>flavorings - ham/beef/chicken/vegetable</v>
      </c>
      <c r="N84" s="11" t="str">
        <f>'Goals, Inventory, Budget'!F84</f>
        <v>lbs</v>
      </c>
      <c r="O84" s="60">
        <f>'Goals, Inventory, Budget'!G84</f>
        <v>1</v>
      </c>
      <c r="P84" s="227">
        <f>Q84*R84+S84*T84+U84*V84+X84*Y84</f>
        <v>0</v>
      </c>
      <c r="Q84" s="137"/>
      <c r="R84" s="138"/>
      <c r="S84" s="30"/>
      <c r="T84" s="31"/>
      <c r="U84" s="139"/>
      <c r="V84" s="140">
        <f>IF(R84=0,0,R84*5/0.75)</f>
        <v>0</v>
      </c>
      <c r="W84" s="1"/>
      <c r="X84" s="136"/>
      <c r="Y84" s="141"/>
      <c r="Z84" s="589" t="str">
        <f>'Goals, Inventory, Budget'!C84</f>
        <v>flavorings - ham/beef/chicken/vegetable</v>
      </c>
      <c r="AA84" s="62">
        <f>'Goals, Inventory, Budget'!G84</f>
        <v>1</v>
      </c>
      <c r="AB84" s="22" t="str">
        <f>'Goals, Inventory, Budget'!F84</f>
        <v>lbs</v>
      </c>
      <c r="AC84" s="590"/>
      <c r="AD84" s="73">
        <f>'Goals, Inventory, Budget'!I84</f>
        <v>1</v>
      </c>
      <c r="AE84" s="56">
        <f>'Goals, Inventory, Budget'!J84</f>
        <v>0.5</v>
      </c>
      <c r="AF84" s="57">
        <f>'Goals, Inventory, Budget'!K84</f>
        <v>0.25</v>
      </c>
      <c r="AG84" s="148" t="str">
        <f>IF(AA84="","",IF(AC84=0,"price?",AD84*AC84))</f>
        <v>price?</v>
      </c>
      <c r="AH84" s="149" t="str">
        <f>IF(AA84="","",IF(AC84=0,"price?",AE84*AC84))</f>
        <v>price?</v>
      </c>
      <c r="AI84" s="149" t="str">
        <f>IF(AA84="","",IF(AC84=0,"price?",AF84*AC84))</f>
        <v>price?</v>
      </c>
      <c r="AJ84" s="250" t="str">
        <f>IF(AA84="","",IF(AC84=0,"price?",IF(AD84=0,0,AA84*AC84/12)))</f>
        <v>price?</v>
      </c>
      <c r="AK84" s="625"/>
    </row>
    <row r="85" spans="2:36" ht="14.25" thickBot="1" thickTop="1">
      <c r="B85" s="555"/>
      <c r="C85" s="517" t="s">
        <v>134</v>
      </c>
      <c r="D85" s="518"/>
      <c r="E85" s="122">
        <f>SUM(E83:E84)</f>
        <v>6</v>
      </c>
      <c r="F85" s="122" t="s">
        <v>23</v>
      </c>
      <c r="G85" s="59">
        <f>FamilyFactor*E85</f>
        <v>6</v>
      </c>
      <c r="H85" s="224">
        <f>P85</f>
        <v>0</v>
      </c>
      <c r="I85" s="41">
        <f>IF(G85="","",IF(H85="",G85-0,IF(G85&lt;H85,0,G85-H85)))</f>
        <v>6</v>
      </c>
      <c r="J85" s="52">
        <f>IF((G85/2-H85)&lt;=0,0,G85/2-H85)</f>
        <v>3</v>
      </c>
      <c r="K85" s="53">
        <f>IF((G85/4-H85)&lt;=0,0,G85/4-H85)</f>
        <v>1.5</v>
      </c>
      <c r="M85" s="173" t="str">
        <f>'Goals, Inventory, Budget'!C85</f>
        <v>Total TVP</v>
      </c>
      <c r="N85" s="126" t="str">
        <f>'Goals, Inventory, Budget'!F85</f>
        <v>lbs</v>
      </c>
      <c r="O85" s="59">
        <f>'Goals, Inventory, Budget'!G85</f>
        <v>6</v>
      </c>
      <c r="P85" s="224">
        <f>SUM(P83:P84)</f>
        <v>0</v>
      </c>
      <c r="Q85" s="591"/>
      <c r="R85" s="592"/>
      <c r="S85" s="593"/>
      <c r="T85" s="655"/>
      <c r="U85" s="216"/>
      <c r="V85" s="655"/>
      <c r="W85" s="551"/>
      <c r="X85" s="655"/>
      <c r="Y85" s="656"/>
      <c r="Z85" s="519" t="str">
        <f>'Goals, Inventory, Budget'!C85</f>
        <v>Total TVP</v>
      </c>
      <c r="AA85" s="59">
        <f>'Goals, Inventory, Budget'!G85</f>
        <v>6</v>
      </c>
      <c r="AB85" s="126" t="str">
        <f>'Goals, Inventory, Budget'!F85</f>
        <v>lbs</v>
      </c>
      <c r="AC85" s="84"/>
      <c r="AD85" s="41">
        <f>'Goals, Inventory, Budget'!I85</f>
        <v>6</v>
      </c>
      <c r="AE85" s="86">
        <f>'Goals, Inventory, Budget'!J85</f>
        <v>3</v>
      </c>
      <c r="AF85" s="87">
        <f>'Goals, Inventory, Budget'!K85</f>
        <v>1.5</v>
      </c>
      <c r="AG85" s="161">
        <f>SUM(AG83:AG84)</f>
        <v>0</v>
      </c>
      <c r="AH85" s="162">
        <f>SUM(AH83:AH84)</f>
        <v>0</v>
      </c>
      <c r="AI85" s="254">
        <f>SUM(AI83:AI84)</f>
        <v>0</v>
      </c>
      <c r="AJ85" s="248">
        <f>SUM(AJ83:AJ84)</f>
        <v>0</v>
      </c>
    </row>
    <row r="86" spans="2:36" ht="65.25" thickBot="1" thickTop="1">
      <c r="B86" s="555"/>
      <c r="C86" s="626" t="s">
        <v>151</v>
      </c>
      <c r="D86" s="627"/>
      <c r="E86" s="125" t="s">
        <v>276</v>
      </c>
      <c r="F86" s="125" t="s">
        <v>15</v>
      </c>
      <c r="G86" s="124" t="s">
        <v>190</v>
      </c>
      <c r="H86" s="124" t="s">
        <v>189</v>
      </c>
      <c r="I86" s="124" t="s">
        <v>55</v>
      </c>
      <c r="J86" s="124" t="s">
        <v>56</v>
      </c>
      <c r="K86" s="123" t="s">
        <v>57</v>
      </c>
      <c r="M86" s="133" t="str">
        <f>'Goals, Inventory, Budget'!C86</f>
        <v>Legumes</v>
      </c>
      <c r="N86" s="125" t="str">
        <f>'Goals, Inventory, Budget'!F86</f>
        <v>Units</v>
      </c>
      <c r="O86" s="124" t="str">
        <f>'Goals, Inventory, Budget'!G86</f>
        <v>Family Total Goal</v>
      </c>
      <c r="P86" s="124" t="str">
        <f>'Goals, Inventory, Budget'!H86</f>
        <v>In Inventory</v>
      </c>
      <c r="Q86" s="124" t="str">
        <f>'Goals, Inventory, Budget'!I86</f>
        <v>Still Need for 12 months</v>
      </c>
      <c r="R86" s="134" t="str">
        <f>'Goals, Inventory, Budget'!J86</f>
        <v>Still Need for 6 months</v>
      </c>
      <c r="S86" s="135" t="str">
        <f>'Goals, Inventory, Budget'!K86</f>
        <v>Still Need for 3 months</v>
      </c>
      <c r="T86" s="197"/>
      <c r="Z86" s="657" t="str">
        <f>'Goals, Inventory, Budget'!C86</f>
        <v>Legumes</v>
      </c>
      <c r="AA86" s="124" t="str">
        <f>'Goals, Inventory, Budget'!G86</f>
        <v>Family Total Goal</v>
      </c>
      <c r="AB86" s="125" t="str">
        <f>'Goals, Inventory, Budget'!F86</f>
        <v>Units</v>
      </c>
      <c r="AC86" s="150" t="s">
        <v>209</v>
      </c>
      <c r="AD86" s="124" t="str">
        <f>'Goals, Inventory, Budget'!I86</f>
        <v>Still Need for 12 months</v>
      </c>
      <c r="AE86" s="658" t="str">
        <f>'Goals, Inventory, Budget'!J86</f>
        <v>Still Need for 6 months</v>
      </c>
      <c r="AF86" s="659" t="str">
        <f>'Goals, Inventory, Budget'!K86</f>
        <v>Still Need for 3 months</v>
      </c>
      <c r="AG86" s="660" t="s">
        <v>210</v>
      </c>
      <c r="AH86" s="660" t="s">
        <v>211</v>
      </c>
      <c r="AI86" s="661" t="s">
        <v>212</v>
      </c>
      <c r="AJ86" s="662" t="s">
        <v>281</v>
      </c>
    </row>
    <row r="87" spans="2:36" ht="14.25" thickBot="1" thickTop="1">
      <c r="B87" s="555"/>
      <c r="C87" s="635" t="s">
        <v>48</v>
      </c>
      <c r="D87" s="636"/>
      <c r="E87" s="637">
        <f>SUM(E81,E85)</f>
        <v>6</v>
      </c>
      <c r="F87" s="637" t="s">
        <v>23</v>
      </c>
      <c r="G87" s="67">
        <f>FamilyFactor*E87</f>
        <v>6</v>
      </c>
      <c r="H87" s="229">
        <f>P87</f>
        <v>0</v>
      </c>
      <c r="I87" s="43">
        <f>IF(G87="","",IF(H87="",G87-0,IF(G87&lt;H87,0,G87-H87)))</f>
        <v>6</v>
      </c>
      <c r="J87" s="54">
        <f>IF((G87/2-H87)&lt;=0,0,G87/2-H87)</f>
        <v>3</v>
      </c>
      <c r="K87" s="55">
        <f>IF((G87/4-H87)&lt;=0,0,G87/4-H87)</f>
        <v>1.5</v>
      </c>
      <c r="M87" s="128" t="str">
        <f>'Goals, Inventory, Budget'!C87</f>
        <v>Grand Total</v>
      </c>
      <c r="N87" s="129" t="str">
        <f>'Goals, Inventory, Budget'!F87</f>
        <v>lbs</v>
      </c>
      <c r="O87" s="67">
        <f>'Goals, Inventory, Budget'!G87</f>
        <v>6</v>
      </c>
      <c r="P87" s="229">
        <f>P85+P81</f>
        <v>0</v>
      </c>
      <c r="Q87" s="43">
        <f>'Goals, Inventory, Budget'!I87</f>
        <v>6</v>
      </c>
      <c r="R87" s="48">
        <f>'Goals, Inventory, Budget'!J87</f>
        <v>3</v>
      </c>
      <c r="S87" s="49">
        <f>'Goals, Inventory, Budget'!K87</f>
        <v>1.5</v>
      </c>
      <c r="T87" s="197"/>
      <c r="Z87" s="663" t="str">
        <f>'Goals, Inventory, Budget'!C87</f>
        <v>Grand Total</v>
      </c>
      <c r="AA87" s="67">
        <f>'Goals, Inventory, Budget'!G87</f>
        <v>6</v>
      </c>
      <c r="AB87" s="129" t="str">
        <f>'Goals, Inventory, Budget'!F87</f>
        <v>lbs</v>
      </c>
      <c r="AC87" s="83"/>
      <c r="AD87" s="43">
        <f>'Goals, Inventory, Budget'!I87</f>
        <v>6</v>
      </c>
      <c r="AE87" s="54">
        <f>'Goals, Inventory, Budget'!J87</f>
        <v>3</v>
      </c>
      <c r="AF87" s="55">
        <f>'Goals, Inventory, Budget'!K87</f>
        <v>1.5</v>
      </c>
      <c r="AG87" s="155">
        <f>AG85+AG81</f>
        <v>0</v>
      </c>
      <c r="AH87" s="156">
        <f>AH85+AH81</f>
        <v>0</v>
      </c>
      <c r="AI87" s="234">
        <f>AI85+AI81</f>
        <v>0</v>
      </c>
      <c r="AJ87" s="245">
        <f>AJ85+AJ81</f>
        <v>0</v>
      </c>
    </row>
    <row r="88" spans="2:40" s="199" customFormat="1" ht="14.25" thickBot="1" thickTop="1">
      <c r="B88" s="553"/>
      <c r="C88" s="205"/>
      <c r="D88" s="547"/>
      <c r="E88" s="202"/>
      <c r="F88" s="202"/>
      <c r="G88" s="201"/>
      <c r="H88" s="201"/>
      <c r="I88" s="203"/>
      <c r="J88" s="203"/>
      <c r="K88" s="203"/>
      <c r="L88" s="204"/>
      <c r="M88" s="205"/>
      <c r="N88" s="202"/>
      <c r="O88" s="201"/>
      <c r="P88" s="201"/>
      <c r="Q88" s="203"/>
      <c r="R88" s="204"/>
      <c r="S88" s="201"/>
      <c r="T88" s="204"/>
      <c r="U88" s="201"/>
      <c r="V88" s="204"/>
      <c r="W88" s="202"/>
      <c r="X88" s="204"/>
      <c r="Y88" s="201"/>
      <c r="Z88" s="554"/>
      <c r="AA88" s="201"/>
      <c r="AB88" s="202"/>
      <c r="AC88" s="208"/>
      <c r="AD88" s="203"/>
      <c r="AE88" s="201"/>
      <c r="AF88" s="206"/>
      <c r="AG88" s="207"/>
      <c r="AH88" s="208"/>
      <c r="AI88" s="208"/>
      <c r="AJ88" s="208"/>
      <c r="AK88" s="289"/>
      <c r="AL88" s="288"/>
      <c r="AM88" s="289"/>
      <c r="AN88" s="289"/>
    </row>
    <row r="89" spans="2:37" ht="48.75" thickBot="1" thickTop="1">
      <c r="B89" s="555" t="s">
        <v>51</v>
      </c>
      <c r="C89" s="638" t="s">
        <v>51</v>
      </c>
      <c r="D89" s="639"/>
      <c r="E89" s="639"/>
      <c r="F89" s="639"/>
      <c r="G89" s="639"/>
      <c r="H89" s="640"/>
      <c r="I89" s="557" t="s">
        <v>217</v>
      </c>
      <c r="J89" s="558">
        <f>'Storage Summary'!C8</f>
        <v>200</v>
      </c>
      <c r="K89" s="558" t="str">
        <f>'Storage Summary'!E8</f>
        <v>lbs</v>
      </c>
      <c r="L89" s="96" t="s">
        <v>188</v>
      </c>
      <c r="M89" s="304" t="str">
        <f>'Goals, Inventory, Budget'!C89</f>
        <v>Powdered Milk, Dairy Products, &amp; Eggs</v>
      </c>
      <c r="N89" s="305">
        <f>'Goals, Inventory, Budget'!F89</f>
        <v>0</v>
      </c>
      <c r="O89" s="305">
        <f>'Goals, Inventory, Budget'!G89</f>
        <v>0</v>
      </c>
      <c r="P89" s="305">
        <f>'Goals, Inventory, Budget'!H89</f>
        <v>0</v>
      </c>
      <c r="Q89" s="305" t="str">
        <f>'Goals, Inventory, Budget'!I89</f>
        <v>(Adult Total:</v>
      </c>
      <c r="R89" s="305">
        <f>'Goals, Inventory, Budget'!J89</f>
        <v>200</v>
      </c>
      <c r="S89" s="305" t="str">
        <f>'Goals, Inventory, Budget'!K89</f>
        <v>lbs</v>
      </c>
      <c r="T89" s="110"/>
      <c r="U89" s="112"/>
      <c r="V89" s="110"/>
      <c r="W89" s="111"/>
      <c r="X89" s="110"/>
      <c r="Y89" s="116"/>
      <c r="Z89" s="641" t="str">
        <f>'Goals, Inventory, Budget'!C89</f>
        <v>Powdered Milk, Dairy Products, &amp; Eggs</v>
      </c>
      <c r="AA89" s="642"/>
      <c r="AB89" s="642"/>
      <c r="AC89" s="642"/>
      <c r="AD89" s="642"/>
      <c r="AE89" s="643" t="str">
        <f>'Goals, Inventory, Budget'!I89</f>
        <v>(Adult Total:</v>
      </c>
      <c r="AF89" s="644">
        <f>'Goals, Inventory, Budget'!J89</f>
        <v>200</v>
      </c>
      <c r="AG89" s="644" t="str">
        <f>'Goals, Inventory, Budget'!K89</f>
        <v>lbs</v>
      </c>
      <c r="AH89" s="645" t="s">
        <v>188</v>
      </c>
      <c r="AI89" s="646"/>
      <c r="AJ89" s="647"/>
      <c r="AK89" s="292"/>
    </row>
    <row r="90" spans="2:37" ht="63.75">
      <c r="B90" s="555"/>
      <c r="C90" s="483" t="s">
        <v>13</v>
      </c>
      <c r="D90" s="484" t="s">
        <v>14</v>
      </c>
      <c r="E90" s="455" t="s">
        <v>276</v>
      </c>
      <c r="F90" s="455" t="s">
        <v>15</v>
      </c>
      <c r="G90" s="485" t="s">
        <v>190</v>
      </c>
      <c r="H90" s="485" t="s">
        <v>189</v>
      </c>
      <c r="I90" s="485" t="s">
        <v>55</v>
      </c>
      <c r="J90" s="485" t="s">
        <v>56</v>
      </c>
      <c r="K90" s="567" t="s">
        <v>57</v>
      </c>
      <c r="L90" s="46" t="s">
        <v>187</v>
      </c>
      <c r="M90" s="178" t="str">
        <f>'Goals, Inventory, Budget'!C90</f>
        <v>Storage Item</v>
      </c>
      <c r="N90" s="179" t="str">
        <f>'Goals, Inventory, Budget'!F90</f>
        <v>Units</v>
      </c>
      <c r="O90" s="180" t="str">
        <f>'Goals, Inventory, Budget'!G90</f>
        <v>Family Total Goal</v>
      </c>
      <c r="P90" s="180" t="str">
        <f>'Goals, Inventory, Budget'!H90</f>
        <v>In Inventory</v>
      </c>
      <c r="Q90" s="180" t="s">
        <v>191</v>
      </c>
      <c r="R90" s="181" t="s">
        <v>192</v>
      </c>
      <c r="S90" s="180" t="s">
        <v>193</v>
      </c>
      <c r="T90" s="182" t="s">
        <v>194</v>
      </c>
      <c r="U90" s="183" t="s">
        <v>195</v>
      </c>
      <c r="V90" s="182" t="s">
        <v>196</v>
      </c>
      <c r="W90" s="184" t="s">
        <v>197</v>
      </c>
      <c r="X90" s="185" t="s">
        <v>198</v>
      </c>
      <c r="Y90" s="186" t="s">
        <v>199</v>
      </c>
      <c r="Z90" s="483" t="str">
        <f>'Goals, Inventory, Budget'!C90</f>
        <v>Storage Item</v>
      </c>
      <c r="AA90" s="485" t="str">
        <f>'Goals, Inventory, Budget'!G90</f>
        <v>Family Total Goal</v>
      </c>
      <c r="AB90" s="455" t="str">
        <f>'Goals, Inventory, Budget'!F90</f>
        <v>Units</v>
      </c>
      <c r="AC90" s="648" t="s">
        <v>209</v>
      </c>
      <c r="AD90" s="485" t="str">
        <f>'Goals, Inventory, Budget'!I90</f>
        <v>Still Need for 12 months</v>
      </c>
      <c r="AE90" s="485" t="str">
        <f>'Goals, Inventory, Budget'!J90</f>
        <v>Still Need for 6 months</v>
      </c>
      <c r="AF90" s="567" t="str">
        <f>'Goals, Inventory, Budget'!K90</f>
        <v>Still Need for 3 months</v>
      </c>
      <c r="AG90" s="649" t="s">
        <v>210</v>
      </c>
      <c r="AH90" s="649" t="s">
        <v>211</v>
      </c>
      <c r="AI90" s="650" t="s">
        <v>212</v>
      </c>
      <c r="AJ90" s="651" t="s">
        <v>281</v>
      </c>
      <c r="AK90" s="290" t="s">
        <v>285</v>
      </c>
    </row>
    <row r="91" spans="2:37" ht="29.25" customHeight="1">
      <c r="B91" s="555"/>
      <c r="C91" s="498" t="s">
        <v>235</v>
      </c>
      <c r="D91" s="572"/>
      <c r="E91" s="572"/>
      <c r="F91" s="572"/>
      <c r="G91" s="572"/>
      <c r="H91" s="573" t="s">
        <v>232</v>
      </c>
      <c r="I91" s="597"/>
      <c r="J91" s="597"/>
      <c r="K91" s="598"/>
      <c r="L91" s="109">
        <f>E99/$J$89</f>
        <v>0.725</v>
      </c>
      <c r="M91" s="302" t="str">
        <f>'Goals, Inventory, Budget'!C91</f>
        <v>Dairy products, dried &amp; powdered (Recommended: 75% of Major Category minimum)</v>
      </c>
      <c r="N91" s="303">
        <f>'Goals, Inventory, Budget'!F91</f>
        <v>0</v>
      </c>
      <c r="O91" s="303">
        <f>'Goals, Inventory, Budget'!G91</f>
        <v>0</v>
      </c>
      <c r="P91" s="303" t="str">
        <f>'Goals, Inventory, Budget'!H91</f>
        <v>Actual percentage of major category:</v>
      </c>
      <c r="Q91" s="303">
        <f>'Goals, Inventory, Budget'!I91</f>
        <v>0</v>
      </c>
      <c r="R91" s="303">
        <f>'Goals, Inventory, Budget'!J91</f>
        <v>0</v>
      </c>
      <c r="S91" s="303">
        <f>'Goals, Inventory, Budget'!K91</f>
        <v>0</v>
      </c>
      <c r="T91" s="114"/>
      <c r="U91" s="113"/>
      <c r="V91" s="114"/>
      <c r="W91" s="115"/>
      <c r="X91" s="114"/>
      <c r="Y91" s="121"/>
      <c r="Z91" s="308" t="str">
        <f>'Goals, Inventory, Budget'!C91</f>
        <v>Dairy products, dried &amp; powdered (Recommended: 75% of Major Category minimum)</v>
      </c>
      <c r="AA91" s="309"/>
      <c r="AB91" s="309"/>
      <c r="AC91" s="309"/>
      <c r="AD91" s="119"/>
      <c r="AE91" s="119"/>
      <c r="AF91" s="576"/>
      <c r="AG91" s="525"/>
      <c r="AH91" s="525"/>
      <c r="AI91" s="525"/>
      <c r="AJ91" s="577"/>
      <c r="AK91" s="578"/>
    </row>
    <row r="92" spans="2:37" ht="12.75">
      <c r="B92" s="555"/>
      <c r="C92" s="104" t="s">
        <v>236</v>
      </c>
      <c r="D92" s="98" t="s">
        <v>182</v>
      </c>
      <c r="E92" s="1">
        <v>100</v>
      </c>
      <c r="F92" s="504" t="s">
        <v>23</v>
      </c>
      <c r="G92" s="61">
        <f aca="true" t="shared" si="38" ref="G92:G98">IF(E92=0,"",FamilyFactor*E92)</f>
        <v>100</v>
      </c>
      <c r="H92" s="38">
        <f aca="true" t="shared" si="39" ref="H92:H98">IF(P92=0,"",P92)</f>
      </c>
      <c r="I92" s="40">
        <f aca="true" t="shared" si="40" ref="I92:I98">IF(G92="","",IF(H92="",G92-0,IF(G92&lt;H92,0,G92-H92)))</f>
        <v>100</v>
      </c>
      <c r="J92" s="19">
        <f aca="true" t="shared" si="41" ref="J92:J98">IF(G92="","",IF(H92="",G92/2-0,IF((G92/2-H92)&lt;=0,0,G92/2-H92)))</f>
        <v>50</v>
      </c>
      <c r="K92" s="20">
        <f aca="true" t="shared" si="42" ref="K92:K98">IF(G92="","",IF(H92="",G92/4-0,IF((G92/4-H92)&lt;=0,0,G92/4-H92)))</f>
        <v>25</v>
      </c>
      <c r="L92" s="21">
        <f aca="true" t="shared" si="43" ref="L92:L98">IF(H92="","",IF(D92="indefinite",0,IF(D92="varies","varies",H92/D92)))</f>
      </c>
      <c r="M92" s="108" t="str">
        <f>'Goals, Inventory, Budget'!C92</f>
        <v>milk, non-instant powdered</v>
      </c>
      <c r="N92" s="11" t="str">
        <f>'Goals, Inventory, Budget'!F92</f>
        <v>lbs</v>
      </c>
      <c r="O92" s="60">
        <f>'Goals, Inventory, Budget'!G92</f>
        <v>100</v>
      </c>
      <c r="P92" s="227">
        <f aca="true" t="shared" si="44" ref="P92:P98">Q92*R92+S92*T92+U92*V92+X92*Y92</f>
        <v>0</v>
      </c>
      <c r="Q92" s="137"/>
      <c r="R92" s="138"/>
      <c r="S92" s="30"/>
      <c r="T92" s="31"/>
      <c r="U92" s="139"/>
      <c r="V92" s="140">
        <f aca="true" t="shared" si="45" ref="V92:V98">IF(R92=0,0,R92*5/0.75)</f>
        <v>0</v>
      </c>
      <c r="W92" s="1"/>
      <c r="X92" s="136"/>
      <c r="Y92" s="141"/>
      <c r="Z92" s="506" t="str">
        <f>'Goals, Inventory, Budget'!C92</f>
        <v>milk, non-instant powdered</v>
      </c>
      <c r="AA92" s="61">
        <f>'Goals, Inventory, Budget'!G92</f>
        <v>100</v>
      </c>
      <c r="AB92" s="11" t="str">
        <f>'Goals, Inventory, Budget'!F92</f>
        <v>lbs</v>
      </c>
      <c r="AC92" s="74">
        <v>1.29</v>
      </c>
      <c r="AD92" s="40">
        <f>'Goals, Inventory, Budget'!I92</f>
        <v>100</v>
      </c>
      <c r="AE92" s="19">
        <f>'Goals, Inventory, Budget'!J92</f>
        <v>50</v>
      </c>
      <c r="AF92" s="20">
        <f>'Goals, Inventory, Budget'!K92</f>
        <v>25</v>
      </c>
      <c r="AG92" s="146">
        <f aca="true" t="shared" si="46" ref="AG92:AG98">IF(AA92="","",IF(AC92=0,"price?",AD92*AC92))</f>
        <v>129</v>
      </c>
      <c r="AH92" s="147">
        <f aca="true" t="shared" si="47" ref="AH92:AH98">IF(AA92="","",IF(AC92=0,"price?",AE92*AC92))</f>
        <v>64.5</v>
      </c>
      <c r="AI92" s="147">
        <f aca="true" t="shared" si="48" ref="AI92:AI98">IF(AA92="","",IF(AC92=0,"price?",AF92*AC92))</f>
        <v>32.25</v>
      </c>
      <c r="AJ92" s="236">
        <f aca="true" t="shared" si="49" ref="AJ92:AJ98">IF(AA92="","",IF(AC92=0,"price?",IF(AD92=0,0,AA92*AC92/12)))</f>
        <v>10.75</v>
      </c>
      <c r="AK92" s="297"/>
    </row>
    <row r="93" spans="2:37" ht="12.75">
      <c r="B93" s="555"/>
      <c r="C93" s="104" t="s">
        <v>237</v>
      </c>
      <c r="D93" s="98" t="s">
        <v>176</v>
      </c>
      <c r="E93" s="1">
        <v>20</v>
      </c>
      <c r="F93" s="504" t="s">
        <v>23</v>
      </c>
      <c r="G93" s="61">
        <f t="shared" si="38"/>
        <v>20</v>
      </c>
      <c r="H93" s="38">
        <f t="shared" si="39"/>
      </c>
      <c r="I93" s="40">
        <f t="shared" si="40"/>
        <v>20</v>
      </c>
      <c r="J93" s="19">
        <f t="shared" si="41"/>
        <v>10</v>
      </c>
      <c r="K93" s="20">
        <f t="shared" si="42"/>
        <v>5</v>
      </c>
      <c r="L93" s="21">
        <f t="shared" si="43"/>
      </c>
      <c r="M93" s="108" t="str">
        <f>'Goals, Inventory, Budget'!C93</f>
        <v>butter, dehydrated</v>
      </c>
      <c r="N93" s="11" t="str">
        <f>'Goals, Inventory, Budget'!F93</f>
        <v>lbs</v>
      </c>
      <c r="O93" s="60">
        <f>'Goals, Inventory, Budget'!G93</f>
        <v>20</v>
      </c>
      <c r="P93" s="227">
        <f t="shared" si="44"/>
        <v>0</v>
      </c>
      <c r="Q93" s="137"/>
      <c r="R93" s="138"/>
      <c r="S93" s="30"/>
      <c r="T93" s="31"/>
      <c r="U93" s="139"/>
      <c r="V93" s="140">
        <f t="shared" si="45"/>
        <v>0</v>
      </c>
      <c r="W93" s="1"/>
      <c r="X93" s="136"/>
      <c r="Y93" s="141"/>
      <c r="Z93" s="506" t="str">
        <f>'Goals, Inventory, Budget'!C93</f>
        <v>butter, dehydrated</v>
      </c>
      <c r="AA93" s="61">
        <f>'Goals, Inventory, Budget'!G93</f>
        <v>20</v>
      </c>
      <c r="AB93" s="11" t="str">
        <f>'Goals, Inventory, Budget'!F93</f>
        <v>lbs</v>
      </c>
      <c r="AC93" s="74"/>
      <c r="AD93" s="40">
        <f>'Goals, Inventory, Budget'!I93</f>
        <v>20</v>
      </c>
      <c r="AE93" s="19">
        <f>'Goals, Inventory, Budget'!J93</f>
        <v>10</v>
      </c>
      <c r="AF93" s="20">
        <f>'Goals, Inventory, Budget'!K93</f>
        <v>5</v>
      </c>
      <c r="AG93" s="146" t="str">
        <f t="shared" si="46"/>
        <v>price?</v>
      </c>
      <c r="AH93" s="147" t="str">
        <f t="shared" si="47"/>
        <v>price?</v>
      </c>
      <c r="AI93" s="147" t="str">
        <f t="shared" si="48"/>
        <v>price?</v>
      </c>
      <c r="AJ93" s="236" t="str">
        <f t="shared" si="49"/>
        <v>price?</v>
      </c>
      <c r="AK93" s="297"/>
    </row>
    <row r="94" spans="2:37" ht="12.75">
      <c r="B94" s="555"/>
      <c r="C94" s="104" t="s">
        <v>238</v>
      </c>
      <c r="D94" s="98" t="s">
        <v>176</v>
      </c>
      <c r="E94" s="1">
        <v>25</v>
      </c>
      <c r="F94" s="504" t="s">
        <v>23</v>
      </c>
      <c r="G94" s="61">
        <f t="shared" si="38"/>
        <v>25</v>
      </c>
      <c r="H94" s="38">
        <f t="shared" si="39"/>
      </c>
      <c r="I94" s="40">
        <f t="shared" si="40"/>
        <v>25</v>
      </c>
      <c r="J94" s="19">
        <f t="shared" si="41"/>
        <v>12.5</v>
      </c>
      <c r="K94" s="20">
        <f t="shared" si="42"/>
        <v>6.25</v>
      </c>
      <c r="L94" s="21">
        <f t="shared" si="43"/>
      </c>
      <c r="M94" s="108" t="str">
        <f>'Goals, Inventory, Budget'!C94</f>
        <v>cheese, dehydrated</v>
      </c>
      <c r="N94" s="11" t="str">
        <f>'Goals, Inventory, Budget'!F94</f>
        <v>lbs</v>
      </c>
      <c r="O94" s="60">
        <f>'Goals, Inventory, Budget'!G94</f>
        <v>25</v>
      </c>
      <c r="P94" s="227">
        <f t="shared" si="44"/>
        <v>0</v>
      </c>
      <c r="Q94" s="137"/>
      <c r="R94" s="138"/>
      <c r="S94" s="30"/>
      <c r="T94" s="31"/>
      <c r="U94" s="139"/>
      <c r="V94" s="140">
        <f t="shared" si="45"/>
        <v>0</v>
      </c>
      <c r="W94" s="1"/>
      <c r="X94" s="136"/>
      <c r="Y94" s="141"/>
      <c r="Z94" s="506" t="str">
        <f>'Goals, Inventory, Budget'!C94</f>
        <v>cheese, dehydrated</v>
      </c>
      <c r="AA94" s="61">
        <f>'Goals, Inventory, Budget'!G94</f>
        <v>25</v>
      </c>
      <c r="AB94" s="11" t="str">
        <f>'Goals, Inventory, Budget'!F94</f>
        <v>lbs</v>
      </c>
      <c r="AC94" s="74"/>
      <c r="AD94" s="40">
        <f>'Goals, Inventory, Budget'!I94</f>
        <v>25</v>
      </c>
      <c r="AE94" s="19">
        <f>'Goals, Inventory, Budget'!J94</f>
        <v>12.5</v>
      </c>
      <c r="AF94" s="20">
        <f>'Goals, Inventory, Budget'!K94</f>
        <v>6.25</v>
      </c>
      <c r="AG94" s="146" t="str">
        <f t="shared" si="46"/>
        <v>price?</v>
      </c>
      <c r="AH94" s="147" t="str">
        <f t="shared" si="47"/>
        <v>price?</v>
      </c>
      <c r="AI94" s="147" t="str">
        <f t="shared" si="48"/>
        <v>price?</v>
      </c>
      <c r="AJ94" s="236" t="str">
        <f t="shared" si="49"/>
        <v>price?</v>
      </c>
      <c r="AK94" s="297"/>
    </row>
    <row r="95" spans="2:37" ht="12.75">
      <c r="B95" s="555"/>
      <c r="C95" s="104" t="s">
        <v>60</v>
      </c>
      <c r="D95" s="98" t="s">
        <v>177</v>
      </c>
      <c r="E95" s="1"/>
      <c r="F95" s="504" t="s">
        <v>23</v>
      </c>
      <c r="G95" s="61">
        <f t="shared" si="38"/>
      </c>
      <c r="H95" s="38">
        <f t="shared" si="39"/>
      </c>
      <c r="I95" s="40">
        <f t="shared" si="40"/>
      </c>
      <c r="J95" s="19">
        <f t="shared" si="41"/>
      </c>
      <c r="K95" s="20">
        <f t="shared" si="42"/>
      </c>
      <c r="L95" s="21">
        <f t="shared" si="43"/>
      </c>
      <c r="M95" s="108" t="str">
        <f>'Goals, Inventory, Budget'!C95</f>
        <v>buttermilk powder</v>
      </c>
      <c r="N95" s="11" t="str">
        <f>'Goals, Inventory, Budget'!F95</f>
        <v>lbs</v>
      </c>
      <c r="O95" s="60">
        <f>'Goals, Inventory, Budget'!G95</f>
      </c>
      <c r="P95" s="227">
        <f t="shared" si="44"/>
        <v>0</v>
      </c>
      <c r="Q95" s="137"/>
      <c r="R95" s="138"/>
      <c r="S95" s="30"/>
      <c r="T95" s="31"/>
      <c r="U95" s="139"/>
      <c r="V95" s="140">
        <f t="shared" si="45"/>
        <v>0</v>
      </c>
      <c r="W95" s="1"/>
      <c r="X95" s="136"/>
      <c r="Y95" s="141"/>
      <c r="Z95" s="506" t="str">
        <f>'Goals, Inventory, Budget'!C95</f>
        <v>buttermilk powder</v>
      </c>
      <c r="AA95" s="61">
        <f>'Goals, Inventory, Budget'!G95</f>
      </c>
      <c r="AB95" s="11" t="str">
        <f>'Goals, Inventory, Budget'!F95</f>
        <v>lbs</v>
      </c>
      <c r="AC95" s="74"/>
      <c r="AD95" s="40">
        <f>'Goals, Inventory, Budget'!I95</f>
      </c>
      <c r="AE95" s="19">
        <f>'Goals, Inventory, Budget'!J95</f>
      </c>
      <c r="AF95" s="20">
        <f>'Goals, Inventory, Budget'!K95</f>
      </c>
      <c r="AG95" s="146">
        <f t="shared" si="46"/>
      </c>
      <c r="AH95" s="147">
        <f t="shared" si="47"/>
      </c>
      <c r="AI95" s="147">
        <f t="shared" si="48"/>
      </c>
      <c r="AJ95" s="236">
        <f t="shared" si="49"/>
      </c>
      <c r="AK95" s="297"/>
    </row>
    <row r="96" spans="2:37" ht="12.75">
      <c r="B96" s="555"/>
      <c r="C96" s="168" t="s">
        <v>62</v>
      </c>
      <c r="D96" s="100" t="s">
        <v>177</v>
      </c>
      <c r="E96" s="2"/>
      <c r="F96" s="588" t="s">
        <v>23</v>
      </c>
      <c r="G96" s="62">
        <f>IF(E96=0,"",FamilyFactor*E96)</f>
      </c>
      <c r="H96" s="265">
        <f t="shared" si="39"/>
      </c>
      <c r="I96" s="40">
        <f t="shared" si="40"/>
      </c>
      <c r="J96" s="19">
        <f t="shared" si="41"/>
      </c>
      <c r="K96" s="20">
        <f t="shared" si="42"/>
      </c>
      <c r="L96" s="21">
        <f t="shared" si="43"/>
      </c>
      <c r="M96" s="108" t="str">
        <f>'Goals, Inventory, Budget'!C96</f>
        <v>non-dairy creamer</v>
      </c>
      <c r="N96" s="11" t="str">
        <f>'Goals, Inventory, Budget'!F96</f>
        <v>lbs</v>
      </c>
      <c r="O96" s="60">
        <f>'Goals, Inventory, Budget'!G96</f>
      </c>
      <c r="P96" s="227">
        <f t="shared" si="44"/>
        <v>0</v>
      </c>
      <c r="Q96" s="137"/>
      <c r="R96" s="138"/>
      <c r="S96" s="30"/>
      <c r="T96" s="31"/>
      <c r="U96" s="139"/>
      <c r="V96" s="140">
        <f t="shared" si="45"/>
        <v>0</v>
      </c>
      <c r="W96" s="1"/>
      <c r="X96" s="136"/>
      <c r="Y96" s="141"/>
      <c r="Z96" s="589" t="str">
        <f>'Goals, Inventory, Budget'!C96</f>
        <v>non-dairy creamer</v>
      </c>
      <c r="AA96" s="62">
        <f>'Goals, Inventory, Budget'!G96</f>
      </c>
      <c r="AB96" s="22" t="str">
        <f>'Goals, Inventory, Budget'!F96</f>
        <v>lbs</v>
      </c>
      <c r="AC96" s="81"/>
      <c r="AD96" s="40">
        <f>'Goals, Inventory, Budget'!I96</f>
      </c>
      <c r="AE96" s="19">
        <f>'Goals, Inventory, Budget'!J96</f>
      </c>
      <c r="AF96" s="20">
        <f>'Goals, Inventory, Budget'!K96</f>
      </c>
      <c r="AG96" s="146">
        <f t="shared" si="46"/>
      </c>
      <c r="AH96" s="147">
        <f t="shared" si="47"/>
      </c>
      <c r="AI96" s="147">
        <f t="shared" si="48"/>
      </c>
      <c r="AJ96" s="236">
        <f t="shared" si="49"/>
      </c>
      <c r="AK96" s="297"/>
    </row>
    <row r="97" spans="2:37" ht="12.75">
      <c r="B97" s="555"/>
      <c r="C97" s="168" t="s">
        <v>85</v>
      </c>
      <c r="D97" s="100" t="s">
        <v>24</v>
      </c>
      <c r="E97" s="2"/>
      <c r="F97" s="588" t="s">
        <v>23</v>
      </c>
      <c r="G97" s="62">
        <f>IF(E97=0,"",FamilyFactor*E97)</f>
      </c>
      <c r="H97" s="265">
        <f t="shared" si="39"/>
      </c>
      <c r="I97" s="40">
        <f t="shared" si="40"/>
      </c>
      <c r="J97" s="19">
        <f t="shared" si="41"/>
      </c>
      <c r="K97" s="20">
        <f t="shared" si="42"/>
      </c>
      <c r="L97" s="21">
        <f t="shared" si="43"/>
      </c>
      <c r="M97" s="108" t="str">
        <f>'Goals, Inventory, Budget'!C97</f>
        <v>Cocoa mix, Hot</v>
      </c>
      <c r="N97" s="11" t="str">
        <f>'Goals, Inventory, Budget'!F97</f>
        <v>lbs</v>
      </c>
      <c r="O97" s="60">
        <f>'Goals, Inventory, Budget'!G97</f>
      </c>
      <c r="P97" s="227">
        <f t="shared" si="44"/>
        <v>0</v>
      </c>
      <c r="Q97" s="137"/>
      <c r="R97" s="138"/>
      <c r="S97" s="30"/>
      <c r="T97" s="31"/>
      <c r="U97" s="139"/>
      <c r="V97" s="140">
        <f t="shared" si="45"/>
        <v>0</v>
      </c>
      <c r="W97" s="1"/>
      <c r="X97" s="136"/>
      <c r="Y97" s="141"/>
      <c r="Z97" s="589" t="str">
        <f>'Goals, Inventory, Budget'!C97</f>
        <v>Cocoa mix, Hot</v>
      </c>
      <c r="AA97" s="62">
        <f>'Goals, Inventory, Budget'!G97</f>
      </c>
      <c r="AB97" s="22" t="str">
        <f>'Goals, Inventory, Budget'!F97</f>
        <v>lbs</v>
      </c>
      <c r="AC97" s="81">
        <v>1.03</v>
      </c>
      <c r="AD97" s="40">
        <f>'Goals, Inventory, Budget'!I97</f>
      </c>
      <c r="AE97" s="19">
        <f>'Goals, Inventory, Budget'!J97</f>
      </c>
      <c r="AF97" s="20">
        <f>'Goals, Inventory, Budget'!K97</f>
      </c>
      <c r="AG97" s="146">
        <f t="shared" si="46"/>
      </c>
      <c r="AH97" s="147">
        <f t="shared" si="47"/>
      </c>
      <c r="AI97" s="147">
        <f t="shared" si="48"/>
      </c>
      <c r="AJ97" s="236">
        <f t="shared" si="49"/>
      </c>
      <c r="AK97" s="297"/>
    </row>
    <row r="98" spans="2:37" ht="13.5" thickBot="1">
      <c r="B98" s="555"/>
      <c r="C98" s="168" t="s">
        <v>61</v>
      </c>
      <c r="D98" s="100" t="s">
        <v>63</v>
      </c>
      <c r="E98" s="2"/>
      <c r="F98" s="588" t="s">
        <v>23</v>
      </c>
      <c r="G98" s="62">
        <f t="shared" si="38"/>
      </c>
      <c r="H98" s="265">
        <f t="shared" si="39"/>
      </c>
      <c r="I98" s="73">
        <f t="shared" si="40"/>
      </c>
      <c r="J98" s="56">
        <f t="shared" si="41"/>
      </c>
      <c r="K98" s="57">
        <f t="shared" si="42"/>
      </c>
      <c r="L98" s="21">
        <f t="shared" si="43"/>
      </c>
      <c r="M98" s="108" t="str">
        <f>'Goals, Inventory, Budget'!C98</f>
        <v>milk, aseptic packaging</v>
      </c>
      <c r="N98" s="11" t="str">
        <f>'Goals, Inventory, Budget'!F98</f>
        <v>lbs</v>
      </c>
      <c r="O98" s="60">
        <f>'Goals, Inventory, Budget'!G98</f>
      </c>
      <c r="P98" s="227">
        <f t="shared" si="44"/>
        <v>0</v>
      </c>
      <c r="Q98" s="137"/>
      <c r="R98" s="138"/>
      <c r="S98" s="30"/>
      <c r="T98" s="31"/>
      <c r="U98" s="139"/>
      <c r="V98" s="140">
        <f t="shared" si="45"/>
        <v>0</v>
      </c>
      <c r="W98" s="1"/>
      <c r="X98" s="136"/>
      <c r="Y98" s="141"/>
      <c r="Z98" s="589" t="str">
        <f>'Goals, Inventory, Budget'!C98</f>
        <v>milk, aseptic packaging</v>
      </c>
      <c r="AA98" s="62">
        <f>'Goals, Inventory, Budget'!G98</f>
      </c>
      <c r="AB98" s="22" t="str">
        <f>'Goals, Inventory, Budget'!F98</f>
        <v>lbs</v>
      </c>
      <c r="AC98" s="81"/>
      <c r="AD98" s="73">
        <f>'Goals, Inventory, Budget'!I98</f>
      </c>
      <c r="AE98" s="56">
        <f>'Goals, Inventory, Budget'!J98</f>
      </c>
      <c r="AF98" s="57">
        <f>'Goals, Inventory, Budget'!K98</f>
      </c>
      <c r="AG98" s="148">
        <f t="shared" si="46"/>
      </c>
      <c r="AH98" s="149">
        <f t="shared" si="47"/>
      </c>
      <c r="AI98" s="149">
        <f t="shared" si="48"/>
      </c>
      <c r="AJ98" s="250">
        <f t="shared" si="49"/>
      </c>
      <c r="AK98" s="296"/>
    </row>
    <row r="99" spans="2:37" ht="13.5" thickTop="1">
      <c r="B99" s="555"/>
      <c r="C99" s="517" t="s">
        <v>64</v>
      </c>
      <c r="D99" s="664"/>
      <c r="E99" s="122">
        <f>SUM(E92:E98)</f>
        <v>145</v>
      </c>
      <c r="F99" s="122" t="s">
        <v>23</v>
      </c>
      <c r="G99" s="59">
        <f>FamilyFactor*E99</f>
        <v>145</v>
      </c>
      <c r="H99" s="224">
        <f>P99</f>
        <v>0</v>
      </c>
      <c r="I99" s="41">
        <f aca="true" t="shared" si="50" ref="I99:I105">IF(G99="","",IF(H99="",G99-0,IF(G99&lt;H99,0,G99-H99)))</f>
        <v>145</v>
      </c>
      <c r="J99" s="52">
        <f>IF((G99/2-H99)&lt;=0,0,G99/2-H99)</f>
        <v>72.5</v>
      </c>
      <c r="K99" s="53">
        <f>IF((G99/4-H99)&lt;=0,0,G99/4-H99)</f>
        <v>36.25</v>
      </c>
      <c r="L99" s="27"/>
      <c r="M99" s="177" t="str">
        <f>'Goals, Inventory, Budget'!C99</f>
        <v>Total Dairy Products</v>
      </c>
      <c r="N99" s="126" t="str">
        <f>'Goals, Inventory, Budget'!F99</f>
        <v>lbs</v>
      </c>
      <c r="O99" s="59">
        <f>'Goals, Inventory, Budget'!G99</f>
        <v>145</v>
      </c>
      <c r="P99" s="224">
        <f>SUM(P92:P98)</f>
        <v>0</v>
      </c>
      <c r="Q99" s="591"/>
      <c r="R99" s="592"/>
      <c r="S99" s="593"/>
      <c r="T99" s="592"/>
      <c r="U99" s="593"/>
      <c r="V99" s="592"/>
      <c r="W99" s="594"/>
      <c r="X99" s="592"/>
      <c r="Y99" s="595"/>
      <c r="Z99" s="665" t="str">
        <f>'Goals, Inventory, Budget'!C99</f>
        <v>Total Dairy Products</v>
      </c>
      <c r="AA99" s="59">
        <f>'Goals, Inventory, Budget'!G99</f>
        <v>145</v>
      </c>
      <c r="AB99" s="126" t="str">
        <f>'Goals, Inventory, Budget'!F99</f>
        <v>lbs</v>
      </c>
      <c r="AC99" s="84"/>
      <c r="AD99" s="41">
        <f>'Goals, Inventory, Budget'!I99</f>
        <v>145</v>
      </c>
      <c r="AE99" s="52">
        <f>'Goals, Inventory, Budget'!J99</f>
        <v>72.5</v>
      </c>
      <c r="AF99" s="53">
        <f>'Goals, Inventory, Budget'!K99</f>
        <v>36.25</v>
      </c>
      <c r="AG99" s="144">
        <f>SUM(AG92:AG93)</f>
        <v>129</v>
      </c>
      <c r="AH99" s="145">
        <f>SUM(AH92:AH98)</f>
        <v>64.5</v>
      </c>
      <c r="AI99" s="233">
        <f>SUM(AI92:AI98)</f>
        <v>32.25</v>
      </c>
      <c r="AJ99" s="249">
        <f>SUM(AJ92:AJ98)</f>
        <v>10.75</v>
      </c>
      <c r="AK99" s="654"/>
    </row>
    <row r="100" spans="2:37" ht="12.75">
      <c r="B100" s="555"/>
      <c r="C100" s="498" t="s">
        <v>167</v>
      </c>
      <c r="D100" s="572"/>
      <c r="E100" s="572"/>
      <c r="F100" s="572"/>
      <c r="G100" s="572"/>
      <c r="H100" s="572"/>
      <c r="I100" s="572"/>
      <c r="J100" s="572"/>
      <c r="K100" s="617"/>
      <c r="L100" s="97"/>
      <c r="M100" s="302" t="str">
        <f>'Goals, Inventory, Budget'!C100</f>
        <v>Eggs, powdered (25 dozen minimum)</v>
      </c>
      <c r="N100" s="303">
        <f>'Goals, Inventory, Budget'!F100</f>
        <v>0</v>
      </c>
      <c r="O100" s="303">
        <f>'Goals, Inventory, Budget'!G100</f>
        <v>0</v>
      </c>
      <c r="P100" s="303">
        <f>'Goals, Inventory, Budget'!H100</f>
        <v>0</v>
      </c>
      <c r="Q100" s="303">
        <f>'Goals, Inventory, Budget'!I100</f>
        <v>0</v>
      </c>
      <c r="R100" s="303">
        <f>'Goals, Inventory, Budget'!J100</f>
        <v>0</v>
      </c>
      <c r="S100" s="303">
        <f>'Goals, Inventory, Budget'!K100</f>
        <v>0</v>
      </c>
      <c r="T100" s="114"/>
      <c r="U100" s="113"/>
      <c r="V100" s="114"/>
      <c r="W100" s="115"/>
      <c r="X100" s="114"/>
      <c r="Y100" s="121"/>
      <c r="Z100" s="308" t="str">
        <f>'Goals, Inventory, Budget'!C100</f>
        <v>Eggs, powdered (25 dozen minimum)</v>
      </c>
      <c r="AA100" s="309"/>
      <c r="AB100" s="309"/>
      <c r="AC100" s="309"/>
      <c r="AD100" s="606"/>
      <c r="AE100" s="606"/>
      <c r="AF100" s="600"/>
      <c r="AG100" s="601"/>
      <c r="AH100" s="601"/>
      <c r="AI100" s="601"/>
      <c r="AJ100" s="607"/>
      <c r="AK100" s="603"/>
    </row>
    <row r="101" spans="2:37" ht="25.5">
      <c r="B101" s="555"/>
      <c r="C101" s="104" t="s">
        <v>79</v>
      </c>
      <c r="D101" s="98" t="s">
        <v>176</v>
      </c>
      <c r="E101" s="1">
        <v>25</v>
      </c>
      <c r="F101" s="504" t="s">
        <v>65</v>
      </c>
      <c r="G101" s="68">
        <f>FamilyFactor*E101</f>
        <v>25</v>
      </c>
      <c r="H101" s="226">
        <f>P101</f>
        <v>0</v>
      </c>
      <c r="I101" s="42">
        <f t="shared" si="50"/>
        <v>25</v>
      </c>
      <c r="J101" s="50">
        <f>IF((G101/2-H101)&lt;=0,0,G101/2-H101)</f>
        <v>12.5</v>
      </c>
      <c r="K101" s="51">
        <f>IF((G101/4-H101)&lt;=0,0,G101/4-H101)</f>
        <v>6.25</v>
      </c>
      <c r="L101" s="21"/>
      <c r="M101" s="131" t="str">
        <f>'Goals, Inventory, Budget'!C101</f>
        <v>Eggs, dehydrated/freeze-dried (3.6 oz/dz)</v>
      </c>
      <c r="N101" s="130" t="str">
        <f>'Goals, Inventory, Budget'!F101</f>
        <v>dz</v>
      </c>
      <c r="O101" s="68">
        <f>'Goals, Inventory, Budget'!G101</f>
        <v>25</v>
      </c>
      <c r="P101" s="226">
        <f>Q101*R101+S101*T101+U101*V101+X101*Y101</f>
        <v>0</v>
      </c>
      <c r="Q101" s="137"/>
      <c r="R101" s="138"/>
      <c r="S101" s="30"/>
      <c r="T101" s="31"/>
      <c r="U101" s="139"/>
      <c r="V101" s="140">
        <f>IF(R101=0,0,R101*5/0.75)</f>
        <v>0</v>
      </c>
      <c r="W101" s="1"/>
      <c r="X101" s="136"/>
      <c r="Y101" s="141"/>
      <c r="Z101" s="579" t="str">
        <f>'Goals, Inventory, Budget'!C101</f>
        <v>Eggs, dehydrated/freeze-dried (3.6 oz/dz)</v>
      </c>
      <c r="AA101" s="68">
        <f>'Goals, Inventory, Budget'!G101</f>
        <v>25</v>
      </c>
      <c r="AB101" s="130" t="str">
        <f>'Goals, Inventory, Budget'!F101</f>
        <v>dz</v>
      </c>
      <c r="AC101" s="88"/>
      <c r="AD101" s="42">
        <f>'Goals, Inventory, Budget'!I101</f>
        <v>25</v>
      </c>
      <c r="AE101" s="50">
        <f>'Goals, Inventory, Budget'!J101</f>
        <v>12.5</v>
      </c>
      <c r="AF101" s="51">
        <f>'Goals, Inventory, Budget'!K101</f>
        <v>6.25</v>
      </c>
      <c r="AG101" s="142">
        <f>IF(AA101="","",IF(AC101=0,0,AD101*AC101))</f>
        <v>0</v>
      </c>
      <c r="AH101" s="143">
        <f>IF(AA101="","",IF(AC101=0,0,AE101*AC101))</f>
        <v>0</v>
      </c>
      <c r="AI101" s="143">
        <f>IF(AA101="","",IF(AC101=0,0,AF101*AC101))</f>
        <v>0</v>
      </c>
      <c r="AJ101" s="235">
        <f>IF(AA101="","",IF(AC101=0,0,IF(AD101=0,0,AA101*AC101/12)))</f>
        <v>0</v>
      </c>
      <c r="AK101" s="297"/>
    </row>
    <row r="102" spans="2:37" ht="12.75">
      <c r="B102" s="555"/>
      <c r="C102" s="498" t="s">
        <v>80</v>
      </c>
      <c r="D102" s="572"/>
      <c r="E102" s="572"/>
      <c r="F102" s="572"/>
      <c r="G102" s="572"/>
      <c r="H102" s="572"/>
      <c r="I102" s="572"/>
      <c r="J102" s="572"/>
      <c r="K102" s="617"/>
      <c r="L102" s="97"/>
      <c r="M102" s="302" t="str">
        <f>'Goals, Inventory, Budget'!C102</f>
        <v>Milk, Canned (select 24 cans minimum)</v>
      </c>
      <c r="N102" s="303">
        <f>'Goals, Inventory, Budget'!F102</f>
        <v>0</v>
      </c>
      <c r="O102" s="303">
        <f>'Goals, Inventory, Budget'!G102</f>
        <v>0</v>
      </c>
      <c r="P102" s="303">
        <f>'Goals, Inventory, Budget'!H102</f>
        <v>0</v>
      </c>
      <c r="Q102" s="303">
        <f>'Goals, Inventory, Budget'!I102</f>
        <v>0</v>
      </c>
      <c r="R102" s="303">
        <f>'Goals, Inventory, Budget'!J102</f>
        <v>0</v>
      </c>
      <c r="S102" s="303">
        <f>'Goals, Inventory, Budget'!K102</f>
        <v>0</v>
      </c>
      <c r="T102" s="666"/>
      <c r="U102" s="667"/>
      <c r="V102" s="666"/>
      <c r="W102" s="668"/>
      <c r="X102" s="666"/>
      <c r="Y102" s="669"/>
      <c r="Z102" s="308" t="str">
        <f>'Goals, Inventory, Budget'!C102</f>
        <v>Milk, Canned (select 24 cans minimum)</v>
      </c>
      <c r="AA102" s="309"/>
      <c r="AB102" s="309"/>
      <c r="AC102" s="309"/>
      <c r="AD102" s="606"/>
      <c r="AE102" s="606"/>
      <c r="AF102" s="600"/>
      <c r="AG102" s="601"/>
      <c r="AH102" s="601"/>
      <c r="AI102" s="601"/>
      <c r="AJ102" s="607"/>
      <c r="AK102" s="704"/>
    </row>
    <row r="103" spans="2:37" ht="25.5">
      <c r="B103" s="555"/>
      <c r="C103" s="104" t="s">
        <v>218</v>
      </c>
      <c r="D103" s="98" t="s">
        <v>182</v>
      </c>
      <c r="E103" s="1">
        <v>6</v>
      </c>
      <c r="F103" s="504" t="s">
        <v>66</v>
      </c>
      <c r="G103" s="61">
        <f>IF(E103=0,"",FamilyFactor*E103)</f>
        <v>6</v>
      </c>
      <c r="H103" s="38">
        <f>IF(P103=0,"",P103)</f>
      </c>
      <c r="I103" s="40">
        <f t="shared" si="50"/>
        <v>6</v>
      </c>
      <c r="J103" s="19">
        <f>IF(G103="","",IF(H103="",G103/2-0,IF((G103/2-H103)&lt;=0,0,G103/2-H103)))</f>
        <v>3</v>
      </c>
      <c r="K103" s="20">
        <f>IF(G103="","",IF(H103="",G103/4-0,IF((G103/4-H103)&lt;=0,0,G103/4-H103)))</f>
        <v>1.5</v>
      </c>
      <c r="L103" s="21">
        <f>IF(H103="","",IF(D103="indefinite",0,IF(D103="varies","varies",H103/D103)))</f>
      </c>
      <c r="M103" s="108" t="str">
        <f>'Goals, Inventory, Budget'!C103</f>
        <v>evaporated milk (about 0.75 lb per 12 fluid oz can) </v>
      </c>
      <c r="N103" s="11" t="str">
        <f>'Goals, Inventory, Budget'!F103</f>
        <v>cans</v>
      </c>
      <c r="O103" s="60">
        <f>'Goals, Inventory, Budget'!G103</f>
        <v>6</v>
      </c>
      <c r="P103" s="227">
        <f>Q103*R103+S103*T103+U103*V103+X103*Y103</f>
        <v>0</v>
      </c>
      <c r="Q103" s="137"/>
      <c r="R103" s="138"/>
      <c r="S103" s="30"/>
      <c r="T103" s="31"/>
      <c r="U103" s="139"/>
      <c r="V103" s="140">
        <f>IF(R103=0,0,R103*5/0.75)</f>
        <v>0</v>
      </c>
      <c r="W103" s="1"/>
      <c r="X103" s="136"/>
      <c r="Y103" s="141"/>
      <c r="Z103" s="172" t="str">
        <f>'Goals, Inventory, Budget'!C103</f>
        <v>evaporated milk (about 0.75 lb per 12 fluid oz can) </v>
      </c>
      <c r="AA103" s="61">
        <f>'Goals, Inventory, Budget'!G103</f>
        <v>6</v>
      </c>
      <c r="AB103" s="11" t="str">
        <f>'Goals, Inventory, Budget'!F103</f>
        <v>cans</v>
      </c>
      <c r="AC103" s="74"/>
      <c r="AD103" s="40">
        <f>'Goals, Inventory, Budget'!I103</f>
        <v>6</v>
      </c>
      <c r="AE103" s="19">
        <f>'Goals, Inventory, Budget'!J103</f>
        <v>3</v>
      </c>
      <c r="AF103" s="20">
        <f>'Goals, Inventory, Budget'!K103</f>
        <v>1.5</v>
      </c>
      <c r="AG103" s="146" t="str">
        <f>IF(AA103="","",IF(AC103=0,"price?",AD103*AC103))</f>
        <v>price?</v>
      </c>
      <c r="AH103" s="147" t="str">
        <f>IF(AA103="","",IF(AC103=0,"price?",AE103*AC103))</f>
        <v>price?</v>
      </c>
      <c r="AI103" s="147" t="str">
        <f>IF(AA103="","",IF(AC103=0,"price?",AF103*AC103))</f>
        <v>price?</v>
      </c>
      <c r="AJ103" s="236" t="str">
        <f>IF(AA103="","",IF(AC103=0,"price?",IF(AD103=0,0,AA103*AC103/12)))</f>
        <v>price?</v>
      </c>
      <c r="AK103" s="703"/>
    </row>
    <row r="104" spans="2:37" ht="26.25" thickBot="1">
      <c r="B104" s="555"/>
      <c r="C104" s="104" t="s">
        <v>219</v>
      </c>
      <c r="D104" s="98" t="s">
        <v>177</v>
      </c>
      <c r="E104" s="1">
        <v>12</v>
      </c>
      <c r="F104" s="504" t="s">
        <v>66</v>
      </c>
      <c r="G104" s="61">
        <f>IF(E104=0,"",FamilyFactor*E104)</f>
        <v>12</v>
      </c>
      <c r="H104" s="38">
        <f>IF(P104=0,"",P104)</f>
      </c>
      <c r="I104" s="73">
        <f t="shared" si="50"/>
        <v>12</v>
      </c>
      <c r="J104" s="56">
        <f>IF(G104="","",IF(H104="",G104/2-0,IF((G104/2-H104)&lt;=0,0,G104/2-H104)))</f>
        <v>6</v>
      </c>
      <c r="K104" s="57">
        <f>IF(G104="","",IF(H104="",G104/4-0,IF((G104/4-H104)&lt;=0,0,G104/4-H104)))</f>
        <v>3</v>
      </c>
      <c r="L104" s="25">
        <f>IF(H104="","",IF(D104="indefinite",0,IF(D104="varies","varies",H104/D104)))</f>
      </c>
      <c r="M104" s="108" t="str">
        <f>'Goals, Inventory, Budget'!C104</f>
        <v>condensed, sweetened (about 0.75 lb per 14 oz weight can)</v>
      </c>
      <c r="N104" s="11" t="str">
        <f>'Goals, Inventory, Budget'!F104</f>
        <v>cans</v>
      </c>
      <c r="O104" s="60">
        <f>'Goals, Inventory, Budget'!G104</f>
        <v>12</v>
      </c>
      <c r="P104" s="227">
        <f>Q104*R104+S104*T104+U104*V104+X104*Y104</f>
        <v>0</v>
      </c>
      <c r="Q104" s="137"/>
      <c r="R104" s="138"/>
      <c r="S104" s="30"/>
      <c r="T104" s="31"/>
      <c r="U104" s="139"/>
      <c r="V104" s="140">
        <f>IF(R104=0,0,R104*5/0.75)</f>
        <v>0</v>
      </c>
      <c r="W104" s="1"/>
      <c r="X104" s="136"/>
      <c r="Y104" s="141"/>
      <c r="Z104" s="172" t="str">
        <f>'Goals, Inventory, Budget'!C104</f>
        <v>condensed, sweetened (about 0.75 lb per 14 oz weight can)</v>
      </c>
      <c r="AA104" s="61">
        <f>'Goals, Inventory, Budget'!G104</f>
        <v>12</v>
      </c>
      <c r="AB104" s="11" t="str">
        <f>'Goals, Inventory, Budget'!F104</f>
        <v>cans</v>
      </c>
      <c r="AC104" s="74"/>
      <c r="AD104" s="73">
        <f>'Goals, Inventory, Budget'!I104</f>
        <v>12</v>
      </c>
      <c r="AE104" s="56">
        <f>'Goals, Inventory, Budget'!J104</f>
        <v>6</v>
      </c>
      <c r="AF104" s="57">
        <f>'Goals, Inventory, Budget'!K104</f>
        <v>3</v>
      </c>
      <c r="AG104" s="148" t="str">
        <f>IF(AA104="","",IF(AC104=0,"price?",AD104*AC104))</f>
        <v>price?</v>
      </c>
      <c r="AH104" s="149" t="str">
        <f>IF(AA104="","",IF(AC104=0,"price?",AE104*AC104))</f>
        <v>price?</v>
      </c>
      <c r="AI104" s="149" t="str">
        <f>IF(AA104="","",IF(AC104=0,"price?",AF104*AC104))</f>
        <v>price?</v>
      </c>
      <c r="AJ104" s="250" t="str">
        <f>IF(AA104="","",IF(AC104=0,"price?",IF(AD104=0,0,AA104*AC104/12)))</f>
        <v>price?</v>
      </c>
      <c r="AK104" s="296"/>
    </row>
    <row r="105" spans="2:37" ht="13.5" thickTop="1">
      <c r="B105" s="555"/>
      <c r="C105" s="517" t="s">
        <v>67</v>
      </c>
      <c r="D105" s="664"/>
      <c r="E105" s="122">
        <f>E103+E104</f>
        <v>18</v>
      </c>
      <c r="F105" s="670" t="s">
        <v>66</v>
      </c>
      <c r="G105" s="59">
        <f>FamilyFactor*E105</f>
        <v>18</v>
      </c>
      <c r="H105" s="224">
        <f>P105</f>
        <v>0</v>
      </c>
      <c r="I105" s="41">
        <f t="shared" si="50"/>
        <v>18</v>
      </c>
      <c r="J105" s="52">
        <f>IF((G105/2-H105)&lt;=0,0,G105/2-H105)</f>
        <v>9</v>
      </c>
      <c r="K105" s="53">
        <f>IF((G105/4-H105)&lt;=0,0,G105/4-H105)</f>
        <v>4.5</v>
      </c>
      <c r="M105" s="177" t="str">
        <f>'Goals, Inventory, Budget'!C105</f>
        <v>Total Canned Milk</v>
      </c>
      <c r="N105" s="126" t="str">
        <f>'Goals, Inventory, Budget'!F105</f>
        <v>cans</v>
      </c>
      <c r="O105" s="59">
        <f>'Goals, Inventory, Budget'!G105</f>
        <v>18</v>
      </c>
      <c r="P105" s="224">
        <f>SUM(P103:P104)</f>
        <v>0</v>
      </c>
      <c r="Q105" s="591"/>
      <c r="R105" s="592"/>
      <c r="S105" s="593"/>
      <c r="T105" s="592"/>
      <c r="U105" s="593"/>
      <c r="V105" s="592"/>
      <c r="W105" s="594"/>
      <c r="X105" s="592"/>
      <c r="Y105" s="595"/>
      <c r="Z105" s="665" t="str">
        <f>'Goals, Inventory, Budget'!C105</f>
        <v>Total Canned Milk</v>
      </c>
      <c r="AA105" s="59">
        <f>'Goals, Inventory, Budget'!G105</f>
        <v>18</v>
      </c>
      <c r="AB105" s="126" t="str">
        <f>'Goals, Inventory, Budget'!F105</f>
        <v>cans</v>
      </c>
      <c r="AC105" s="84"/>
      <c r="AD105" s="41">
        <f>'Goals, Inventory, Budget'!I105</f>
        <v>18</v>
      </c>
      <c r="AE105" s="52">
        <f>'Goals, Inventory, Budget'!J105</f>
        <v>9</v>
      </c>
      <c r="AF105" s="53">
        <f>'Goals, Inventory, Budget'!K105</f>
        <v>4.5</v>
      </c>
      <c r="AG105" s="157">
        <f>SUM(AG103:AG104)</f>
        <v>0</v>
      </c>
      <c r="AH105" s="157">
        <f>SUM(AH103:AH104)</f>
        <v>0</v>
      </c>
      <c r="AI105" s="251">
        <f>SUM(AI103:AI104)</f>
        <v>0</v>
      </c>
      <c r="AJ105" s="253">
        <f>SUM(AJ103:AJ104)</f>
        <v>0</v>
      </c>
      <c r="AK105" s="654"/>
    </row>
    <row r="106" spans="2:37" ht="13.5" thickBot="1">
      <c r="B106" s="555"/>
      <c r="C106" s="498" t="s">
        <v>94</v>
      </c>
      <c r="D106" s="572"/>
      <c r="E106" s="572"/>
      <c r="F106" s="572"/>
      <c r="G106" s="572"/>
      <c r="H106" s="572"/>
      <c r="I106" s="572"/>
      <c r="J106" s="572"/>
      <c r="K106" s="617"/>
      <c r="M106" s="302" t="str">
        <f>'Goals, Inventory, Budget'!C106</f>
        <v>Cheese making items </v>
      </c>
      <c r="N106" s="303">
        <f>'Goals, Inventory, Budget'!F106</f>
        <v>0</v>
      </c>
      <c r="O106" s="303">
        <f>'Goals, Inventory, Budget'!G106</f>
        <v>0</v>
      </c>
      <c r="P106" s="303">
        <f>'Goals, Inventory, Budget'!H106</f>
        <v>0</v>
      </c>
      <c r="Q106" s="303">
        <f>'Goals, Inventory, Budget'!I106</f>
        <v>0</v>
      </c>
      <c r="R106" s="303">
        <f>'Goals, Inventory, Budget'!J106</f>
        <v>0</v>
      </c>
      <c r="S106" s="303">
        <f>'Goals, Inventory, Budget'!K106</f>
        <v>0</v>
      </c>
      <c r="T106" s="671"/>
      <c r="U106" s="672"/>
      <c r="V106" s="671"/>
      <c r="W106" s="673"/>
      <c r="X106" s="671"/>
      <c r="Y106" s="674"/>
      <c r="Z106" s="308" t="str">
        <f>'Goals, Inventory, Budget'!C106</f>
        <v>Cheese making items </v>
      </c>
      <c r="AA106" s="309"/>
      <c r="AB106" s="309"/>
      <c r="AC106" s="309"/>
      <c r="AD106" s="606"/>
      <c r="AE106" s="606"/>
      <c r="AF106" s="600"/>
      <c r="AG106" s="601"/>
      <c r="AH106" s="601"/>
      <c r="AI106" s="601"/>
      <c r="AJ106" s="607"/>
      <c r="AK106" s="603"/>
    </row>
    <row r="107" spans="2:37" ht="13.5" thickTop="1">
      <c r="B107" s="555"/>
      <c r="C107" s="104" t="s">
        <v>69</v>
      </c>
      <c r="D107" s="98" t="s">
        <v>18</v>
      </c>
      <c r="E107" s="1">
        <v>1</v>
      </c>
      <c r="F107" s="504" t="s">
        <v>77</v>
      </c>
      <c r="G107" s="61">
        <f>E107</f>
        <v>1</v>
      </c>
      <c r="H107" s="38">
        <f>IF(P107=0,"",P107)</f>
      </c>
      <c r="I107" s="12"/>
      <c r="J107" s="13"/>
      <c r="K107" s="14"/>
      <c r="M107" s="172" t="str">
        <f>'Goals, Inventory, Budget'!C107</f>
        <v>cheese press</v>
      </c>
      <c r="N107" s="11" t="str">
        <f>'Goals, Inventory, Budget'!F107</f>
        <v>1/family</v>
      </c>
      <c r="O107" s="61">
        <f>'Goals, Inventory, Budget'!G107</f>
        <v>1</v>
      </c>
      <c r="P107" s="505"/>
      <c r="Q107" s="12"/>
      <c r="R107" s="622"/>
      <c r="S107" s="257"/>
      <c r="Z107" s="506" t="str">
        <f>'Goals, Inventory, Budget'!C107</f>
        <v>cheese press</v>
      </c>
      <c r="AA107" s="61">
        <f>'Goals, Inventory, Budget'!G107</f>
        <v>1</v>
      </c>
      <c r="AB107" s="11" t="str">
        <f>'Goals, Inventory, Budget'!F107</f>
        <v>1/family</v>
      </c>
      <c r="AC107" s="74"/>
      <c r="AD107" s="12"/>
      <c r="AE107" s="13"/>
      <c r="AF107" s="14"/>
      <c r="AG107" s="151">
        <f>AC107*AA107</f>
        <v>0</v>
      </c>
      <c r="AH107" s="77"/>
      <c r="AI107" s="77"/>
      <c r="AJ107" s="79"/>
      <c r="AK107" s="297"/>
    </row>
    <row r="108" spans="2:37" ht="12.75">
      <c r="B108" s="555"/>
      <c r="C108" s="168" t="s">
        <v>70</v>
      </c>
      <c r="D108" s="100" t="s">
        <v>18</v>
      </c>
      <c r="E108" s="2">
        <v>1</v>
      </c>
      <c r="F108" s="588" t="s">
        <v>77</v>
      </c>
      <c r="G108" s="62">
        <f>E108</f>
        <v>1</v>
      </c>
      <c r="H108" s="265">
        <f>IF(P108=0,"",P108)</f>
      </c>
      <c r="I108" s="15"/>
      <c r="J108" s="16"/>
      <c r="K108" s="17"/>
      <c r="M108" s="176" t="str">
        <f>'Goals, Inventory, Budget'!C108</f>
        <v>cooking thermometer</v>
      </c>
      <c r="N108" s="22" t="str">
        <f>'Goals, Inventory, Budget'!F108</f>
        <v>1/family</v>
      </c>
      <c r="O108" s="62">
        <f>'Goals, Inventory, Budget'!G108</f>
        <v>1</v>
      </c>
      <c r="P108" s="512"/>
      <c r="Q108" s="15"/>
      <c r="R108" s="540"/>
      <c r="S108" s="258"/>
      <c r="Z108" s="589" t="str">
        <f>'Goals, Inventory, Budget'!C108</f>
        <v>cooking thermometer</v>
      </c>
      <c r="AA108" s="62">
        <f>'Goals, Inventory, Budget'!G108</f>
        <v>1</v>
      </c>
      <c r="AB108" s="22" t="str">
        <f>'Goals, Inventory, Budget'!F108</f>
        <v>1/family</v>
      </c>
      <c r="AC108" s="81"/>
      <c r="AD108" s="15"/>
      <c r="AE108" s="16"/>
      <c r="AF108" s="17"/>
      <c r="AG108" s="151">
        <f>AC108*AA108</f>
        <v>0</v>
      </c>
      <c r="AH108" s="78"/>
      <c r="AI108" s="78"/>
      <c r="AJ108" s="80"/>
      <c r="AK108" s="297"/>
    </row>
    <row r="109" spans="2:37" ht="12.75">
      <c r="B109" s="555"/>
      <c r="C109" s="168" t="s">
        <v>71</v>
      </c>
      <c r="D109" s="100" t="s">
        <v>18</v>
      </c>
      <c r="E109" s="2"/>
      <c r="F109" s="588" t="s">
        <v>74</v>
      </c>
      <c r="G109" s="62">
        <f>IF(E109=0,"",FamilyFactor*E109)</f>
      </c>
      <c r="H109" s="265">
        <f>IF(P109=0,"",P109)</f>
      </c>
      <c r="I109" s="15"/>
      <c r="J109" s="16"/>
      <c r="K109" s="17"/>
      <c r="M109" s="176" t="str">
        <f>'Goals, Inventory, Budget'!C109</f>
        <v>cheese cloth</v>
      </c>
      <c r="N109" s="22" t="str">
        <f>'Goals, Inventory, Budget'!F109</f>
        <v>yard</v>
      </c>
      <c r="O109" s="62">
        <f>'Goals, Inventory, Budget'!G109</f>
      </c>
      <c r="P109" s="512"/>
      <c r="Q109" s="15"/>
      <c r="R109" s="540"/>
      <c r="S109" s="258"/>
      <c r="Z109" s="589" t="str">
        <f>'Goals, Inventory, Budget'!C109</f>
        <v>cheese cloth</v>
      </c>
      <c r="AA109" s="62">
        <f>'Goals, Inventory, Budget'!G109</f>
      </c>
      <c r="AB109" s="22" t="str">
        <f>'Goals, Inventory, Budget'!F109</f>
        <v>yard</v>
      </c>
      <c r="AC109" s="81"/>
      <c r="AD109" s="15"/>
      <c r="AE109" s="16"/>
      <c r="AF109" s="17"/>
      <c r="AG109" s="151">
        <f>IF(AC109=0,0,AC109*AA109)</f>
        <v>0</v>
      </c>
      <c r="AH109" s="78"/>
      <c r="AI109" s="78"/>
      <c r="AJ109" s="80"/>
      <c r="AK109" s="297"/>
    </row>
    <row r="110" spans="2:37" ht="12.75">
      <c r="B110" s="555"/>
      <c r="C110" s="168" t="s">
        <v>72</v>
      </c>
      <c r="D110" s="100" t="s">
        <v>18</v>
      </c>
      <c r="E110" s="2"/>
      <c r="F110" s="588" t="s">
        <v>73</v>
      </c>
      <c r="G110" s="62">
        <f>IF(E110=0,"",FamilyFactor*E110)</f>
      </c>
      <c r="H110" s="265">
        <f>IF(P110=0,"",P110)</f>
      </c>
      <c r="I110" s="15"/>
      <c r="J110" s="16"/>
      <c r="K110" s="17"/>
      <c r="M110" s="176" t="str">
        <f>'Goals, Inventory, Budget'!C110</f>
        <v>Rennet/ Junket tablets</v>
      </c>
      <c r="N110" s="22" t="str">
        <f>'Goals, Inventory, Budget'!F110</f>
        <v>tablets</v>
      </c>
      <c r="O110" s="62">
        <f>'Goals, Inventory, Budget'!G110</f>
      </c>
      <c r="P110" s="512"/>
      <c r="Q110" s="15"/>
      <c r="R110" s="540"/>
      <c r="S110" s="259"/>
      <c r="Z110" s="589" t="str">
        <f>'Goals, Inventory, Budget'!C110</f>
        <v>Rennet/ Junket tablets</v>
      </c>
      <c r="AA110" s="62">
        <f>'Goals, Inventory, Budget'!G110</f>
      </c>
      <c r="AB110" s="22" t="str">
        <f>'Goals, Inventory, Budget'!F110</f>
        <v>tablets</v>
      </c>
      <c r="AC110" s="81"/>
      <c r="AD110" s="15"/>
      <c r="AE110" s="16"/>
      <c r="AF110" s="17"/>
      <c r="AG110" s="151">
        <f>IF(AC110=0,0,AC110*AA110)</f>
        <v>0</v>
      </c>
      <c r="AH110" s="78"/>
      <c r="AI110" s="78"/>
      <c r="AJ110" s="80"/>
      <c r="AK110" s="297"/>
    </row>
    <row r="111" spans="2:37" ht="12.75">
      <c r="B111" s="555"/>
      <c r="C111" s="498" t="s">
        <v>68</v>
      </c>
      <c r="D111" s="572"/>
      <c r="E111" s="572"/>
      <c r="F111" s="572"/>
      <c r="G111" s="572"/>
      <c r="H111" s="572"/>
      <c r="I111" s="572"/>
      <c r="J111" s="572"/>
      <c r="K111" s="617"/>
      <c r="M111" s="302" t="str">
        <f>'Goals, Inventory, Budget'!C111</f>
        <v>Yogurt making items</v>
      </c>
      <c r="N111" s="303">
        <f>'Goals, Inventory, Budget'!F111</f>
        <v>0</v>
      </c>
      <c r="O111" s="303">
        <f>'Goals, Inventory, Budget'!G111</f>
        <v>0</v>
      </c>
      <c r="P111" s="303">
        <f>'Goals, Inventory, Budget'!H111</f>
        <v>0</v>
      </c>
      <c r="Q111" s="303">
        <f>'Goals, Inventory, Budget'!I111</f>
        <v>0</v>
      </c>
      <c r="R111" s="303">
        <f>'Goals, Inventory, Budget'!J111</f>
        <v>0</v>
      </c>
      <c r="S111" s="307">
        <f>'Goals, Inventory, Budget'!K111</f>
        <v>0</v>
      </c>
      <c r="T111" s="288"/>
      <c r="U111" s="288"/>
      <c r="V111" s="288"/>
      <c r="W111" s="288"/>
      <c r="X111" s="288"/>
      <c r="Y111" s="288"/>
      <c r="Z111" s="308" t="str">
        <f>'Goals, Inventory, Budget'!C111</f>
        <v>Yogurt making items</v>
      </c>
      <c r="AA111" s="309"/>
      <c r="AB111" s="309"/>
      <c r="AC111" s="309"/>
      <c r="AD111" s="606"/>
      <c r="AE111" s="606"/>
      <c r="AF111" s="600"/>
      <c r="AG111" s="601"/>
      <c r="AH111" s="601"/>
      <c r="AI111" s="601"/>
      <c r="AJ111" s="607"/>
      <c r="AK111" s="291"/>
    </row>
    <row r="112" spans="2:37" ht="12.75">
      <c r="B112" s="555"/>
      <c r="C112" s="9" t="s">
        <v>75</v>
      </c>
      <c r="D112" s="101" t="s">
        <v>183</v>
      </c>
      <c r="E112" s="3"/>
      <c r="F112" s="610" t="s">
        <v>78</v>
      </c>
      <c r="G112" s="62">
        <f>IF(E112=0,"",FamilyFactor*E112)</f>
      </c>
      <c r="H112" s="266">
        <f>IF(P112=0,"",P112)</f>
      </c>
      <c r="I112" s="12"/>
      <c r="J112" s="13"/>
      <c r="K112" s="14"/>
      <c r="L112" s="197">
        <f>IF(H112="","",IF(D112="indefinite",0,IF(D112="varies","varies",H112/D112)))</f>
      </c>
      <c r="M112" s="132" t="str">
        <f>'Goals, Inventory, Budget'!C112</f>
        <v>yogurt starter</v>
      </c>
      <c r="N112" s="23" t="str">
        <f>'Goals, Inventory, Budget'!F112</f>
        <v>Tbsp</v>
      </c>
      <c r="O112" s="61">
        <f>'Goals, Inventory, Budget'!G112</f>
      </c>
      <c r="P112" s="675"/>
      <c r="Q112" s="12"/>
      <c r="R112" s="622"/>
      <c r="S112" s="257"/>
      <c r="Z112" s="611" t="str">
        <f>'Goals, Inventory, Budget'!C112</f>
        <v>yogurt starter</v>
      </c>
      <c r="AA112" s="61">
        <f>'Goals, Inventory, Budget'!G112</f>
      </c>
      <c r="AB112" s="23" t="str">
        <f>'Goals, Inventory, Budget'!F112</f>
        <v>Tbsp</v>
      </c>
      <c r="AC112" s="82"/>
      <c r="AD112" s="12"/>
      <c r="AE112" s="13"/>
      <c r="AF112" s="14"/>
      <c r="AG112" s="151">
        <f>IF(AC112=0,0,AC112*AA112)</f>
        <v>0</v>
      </c>
      <c r="AH112" s="77"/>
      <c r="AI112" s="77"/>
      <c r="AJ112" s="79"/>
      <c r="AK112" s="297"/>
    </row>
    <row r="113" spans="2:37" ht="12.75">
      <c r="B113" s="555"/>
      <c r="C113" s="9" t="s">
        <v>71</v>
      </c>
      <c r="D113" s="101" t="s">
        <v>18</v>
      </c>
      <c r="E113" s="3"/>
      <c r="F113" s="610" t="s">
        <v>74</v>
      </c>
      <c r="G113" s="61">
        <f>IF(E113=0,"",FamilyFactor*E113)</f>
      </c>
      <c r="H113" s="266">
        <f>IF(P113=0,"",P113)</f>
      </c>
      <c r="I113" s="15"/>
      <c r="J113" s="16"/>
      <c r="K113" s="17"/>
      <c r="M113" s="132" t="str">
        <f>'Goals, Inventory, Budget'!C113</f>
        <v>cheese cloth</v>
      </c>
      <c r="N113" s="23" t="str">
        <f>'Goals, Inventory, Budget'!F113</f>
        <v>yard</v>
      </c>
      <c r="O113" s="61">
        <f>'Goals, Inventory, Budget'!G113</f>
      </c>
      <c r="P113" s="675"/>
      <c r="Q113" s="15"/>
      <c r="R113" s="540"/>
      <c r="S113" s="258"/>
      <c r="Z113" s="611" t="str">
        <f>'Goals, Inventory, Budget'!C113</f>
        <v>cheese cloth</v>
      </c>
      <c r="AA113" s="61">
        <f>'Goals, Inventory, Budget'!G113</f>
      </c>
      <c r="AB113" s="23" t="str">
        <f>'Goals, Inventory, Budget'!F113</f>
        <v>yard</v>
      </c>
      <c r="AC113" s="82"/>
      <c r="AD113" s="15"/>
      <c r="AE113" s="16"/>
      <c r="AF113" s="17"/>
      <c r="AG113" s="151">
        <f>IF(AC113=0,0,AC113*AA113)</f>
        <v>0</v>
      </c>
      <c r="AH113" s="78"/>
      <c r="AI113" s="78"/>
      <c r="AJ113" s="80"/>
      <c r="AK113" s="297"/>
    </row>
    <row r="114" spans="2:37" ht="13.5" thickBot="1">
      <c r="B114" s="555"/>
      <c r="C114" s="9" t="s">
        <v>76</v>
      </c>
      <c r="D114" s="101" t="s">
        <v>18</v>
      </c>
      <c r="E114" s="3">
        <v>1</v>
      </c>
      <c r="F114" s="610" t="s">
        <v>77</v>
      </c>
      <c r="G114" s="63">
        <f>E114</f>
        <v>1</v>
      </c>
      <c r="H114" s="266">
        <f>IF(P114=0,"",P114)</f>
      </c>
      <c r="I114" s="15"/>
      <c r="J114" s="16"/>
      <c r="K114" s="17"/>
      <c r="M114" s="132" t="str">
        <f>'Goals, Inventory, Budget'!C114</f>
        <v>yogurt maker</v>
      </c>
      <c r="N114" s="23" t="str">
        <f>'Goals, Inventory, Budget'!F114</f>
        <v>1/family</v>
      </c>
      <c r="O114" s="63">
        <f>'Goals, Inventory, Budget'!G114</f>
        <v>1</v>
      </c>
      <c r="P114" s="675"/>
      <c r="Q114" s="15"/>
      <c r="R114" s="540"/>
      <c r="S114" s="258"/>
      <c r="Z114" s="611" t="str">
        <f>'Goals, Inventory, Budget'!C114</f>
        <v>yogurt maker</v>
      </c>
      <c r="AA114" s="63">
        <f>'Goals, Inventory, Budget'!G114</f>
        <v>1</v>
      </c>
      <c r="AB114" s="23" t="str">
        <f>'Goals, Inventory, Budget'!F114</f>
        <v>1/family</v>
      </c>
      <c r="AC114" s="82"/>
      <c r="AD114" s="15"/>
      <c r="AE114" s="16"/>
      <c r="AF114" s="17"/>
      <c r="AG114" s="152">
        <f>AC114*AA114</f>
        <v>0</v>
      </c>
      <c r="AH114" s="78"/>
      <c r="AI114" s="78"/>
      <c r="AJ114" s="80"/>
      <c r="AK114" s="298"/>
    </row>
    <row r="115" spans="2:37" ht="65.25" thickBot="1" thickTop="1">
      <c r="B115" s="555"/>
      <c r="C115" s="626" t="s">
        <v>51</v>
      </c>
      <c r="D115" s="627"/>
      <c r="E115" s="125" t="s">
        <v>276</v>
      </c>
      <c r="F115" s="125" t="s">
        <v>15</v>
      </c>
      <c r="G115" s="124" t="s">
        <v>190</v>
      </c>
      <c r="H115" s="124" t="s">
        <v>189</v>
      </c>
      <c r="I115" s="124" t="s">
        <v>55</v>
      </c>
      <c r="J115" s="124" t="s">
        <v>56</v>
      </c>
      <c r="K115" s="123" t="s">
        <v>57</v>
      </c>
      <c r="M115" s="133" t="str">
        <f>'Goals, Inventory, Budget'!C115</f>
        <v>Powdered Milk, Dairy Products, &amp; Eggs</v>
      </c>
      <c r="N115" s="125" t="str">
        <f>'Goals, Inventory, Budget'!F115</f>
        <v>Units</v>
      </c>
      <c r="O115" s="124" t="str">
        <f>'Goals, Inventory, Budget'!G115</f>
        <v>Family Total Goal</v>
      </c>
      <c r="P115" s="124" t="str">
        <f>'Goals, Inventory, Budget'!H115</f>
        <v>In Inventory</v>
      </c>
      <c r="Q115" s="124" t="str">
        <f>'Goals, Inventory, Budget'!I115</f>
        <v>Still Need for 12 months</v>
      </c>
      <c r="R115" s="134" t="str">
        <f>'Goals, Inventory, Budget'!J115</f>
        <v>Still Need for 6 months</v>
      </c>
      <c r="S115" s="135" t="str">
        <f>'Goals, Inventory, Budget'!K115</f>
        <v>Still Need for 3 months</v>
      </c>
      <c r="Z115" s="657" t="str">
        <f>'Goals, Inventory, Budget'!C115</f>
        <v>Powdered Milk, Dairy Products, &amp; Eggs</v>
      </c>
      <c r="AA115" s="124" t="str">
        <f>'Goals, Inventory, Budget'!G115</f>
        <v>Family Total Goal</v>
      </c>
      <c r="AB115" s="125" t="str">
        <f>'Goals, Inventory, Budget'!F115</f>
        <v>Units</v>
      </c>
      <c r="AC115" s="150" t="s">
        <v>209</v>
      </c>
      <c r="AD115" s="124" t="str">
        <f>'Goals, Inventory, Budget'!I115</f>
        <v>Still Need for 12 months</v>
      </c>
      <c r="AE115" s="658" t="str">
        <f>'Goals, Inventory, Budget'!J115</f>
        <v>Still Need for 6 months</v>
      </c>
      <c r="AF115" s="659" t="str">
        <f>'Goals, Inventory, Budget'!K115</f>
        <v>Still Need for 3 months</v>
      </c>
      <c r="AG115" s="660" t="s">
        <v>210</v>
      </c>
      <c r="AH115" s="660" t="s">
        <v>211</v>
      </c>
      <c r="AI115" s="661" t="s">
        <v>212</v>
      </c>
      <c r="AJ115" s="662" t="s">
        <v>281</v>
      </c>
      <c r="AK115" s="293"/>
    </row>
    <row r="116" spans="2:36" ht="14.25" thickBot="1" thickTop="1">
      <c r="B116" s="555"/>
      <c r="C116" s="635" t="s">
        <v>48</v>
      </c>
      <c r="D116" s="636"/>
      <c r="E116" s="676">
        <f>(E99+E101*3.6/16+E105*0.75)</f>
        <v>164.125</v>
      </c>
      <c r="F116" s="637" t="s">
        <v>23</v>
      </c>
      <c r="G116" s="67">
        <f>FamilyFactor*E116</f>
        <v>164.125</v>
      </c>
      <c r="H116" s="229">
        <f>P116</f>
        <v>0</v>
      </c>
      <c r="I116" s="43">
        <f>IF(G116="","",IF(H116="",G116-0,IF(G116&lt;H116,0,G116-H116)))</f>
        <v>164.125</v>
      </c>
      <c r="J116" s="54">
        <f>IF((G116/2-H116)&lt;=0,0,G116/2-H116)</f>
        <v>82.0625</v>
      </c>
      <c r="K116" s="55">
        <f>IF((G116/4-H116)&lt;=0,0,G116/4-H116)</f>
        <v>41.03125</v>
      </c>
      <c r="M116" s="128" t="str">
        <f>'Goals, Inventory, Budget'!C116</f>
        <v>Grand Total</v>
      </c>
      <c r="N116" s="129" t="str">
        <f>'Goals, Inventory, Budget'!F116</f>
        <v>lbs</v>
      </c>
      <c r="O116" s="67">
        <f>'Goals, Inventory, Budget'!G116</f>
        <v>164.125</v>
      </c>
      <c r="P116" s="229">
        <f>P99+P101*3.6/16+P105*0.75</f>
        <v>0</v>
      </c>
      <c r="Q116" s="43">
        <f>'Goals, Inventory, Budget'!I116</f>
        <v>164.125</v>
      </c>
      <c r="R116" s="48">
        <f>'Goals, Inventory, Budget'!J116</f>
        <v>82.0625</v>
      </c>
      <c r="S116" s="49">
        <f>'Goals, Inventory, Budget'!K116</f>
        <v>41.03125</v>
      </c>
      <c r="Z116" s="663" t="str">
        <f>'Goals, Inventory, Budget'!C116</f>
        <v>Grand Total</v>
      </c>
      <c r="AA116" s="67">
        <f>'Goals, Inventory, Budget'!G116</f>
        <v>164.125</v>
      </c>
      <c r="AB116" s="129" t="str">
        <f>'Goals, Inventory, Budget'!F116</f>
        <v>lbs</v>
      </c>
      <c r="AC116" s="83"/>
      <c r="AD116" s="43">
        <f>'Goals, Inventory, Budget'!I116</f>
        <v>164.125</v>
      </c>
      <c r="AE116" s="54">
        <f>'Goals, Inventory, Budget'!J116</f>
        <v>82.0625</v>
      </c>
      <c r="AF116" s="55">
        <f>'Goals, Inventory, Budget'!K116</f>
        <v>41.03125</v>
      </c>
      <c r="AG116" s="159">
        <f>AG105+AG101+AG99+SUM(AG107:AG110)+SUM(AG112:AG114)</f>
        <v>129</v>
      </c>
      <c r="AH116" s="160">
        <f>AH105+AH101+AH99</f>
        <v>64.5</v>
      </c>
      <c r="AI116" s="252">
        <f>AI105+AI101+AI99</f>
        <v>32.25</v>
      </c>
      <c r="AJ116" s="247">
        <f>AJ105+AJ101+AJ99</f>
        <v>10.75</v>
      </c>
    </row>
    <row r="117" spans="2:40" s="199" customFormat="1" ht="14.25" thickBot="1" thickTop="1">
      <c r="B117" s="553"/>
      <c r="C117" s="205"/>
      <c r="D117" s="547"/>
      <c r="E117" s="202"/>
      <c r="F117" s="202"/>
      <c r="G117" s="201"/>
      <c r="H117" s="201"/>
      <c r="I117" s="203"/>
      <c r="J117" s="203"/>
      <c r="K117" s="203"/>
      <c r="L117" s="204"/>
      <c r="M117" s="205"/>
      <c r="N117" s="202"/>
      <c r="O117" s="201"/>
      <c r="P117" s="201"/>
      <c r="Q117" s="203"/>
      <c r="R117" s="204"/>
      <c r="S117" s="201"/>
      <c r="T117" s="204"/>
      <c r="U117" s="201"/>
      <c r="V117" s="204"/>
      <c r="W117" s="202"/>
      <c r="X117" s="204"/>
      <c r="Y117" s="201"/>
      <c r="Z117" s="554"/>
      <c r="AA117" s="201"/>
      <c r="AB117" s="202"/>
      <c r="AC117" s="208"/>
      <c r="AD117" s="203"/>
      <c r="AE117" s="201"/>
      <c r="AF117" s="206"/>
      <c r="AG117" s="207"/>
      <c r="AH117" s="208"/>
      <c r="AI117" s="208"/>
      <c r="AJ117" s="208"/>
      <c r="AK117" s="289"/>
      <c r="AL117" s="288"/>
      <c r="AM117" s="289"/>
      <c r="AN117" s="289"/>
    </row>
    <row r="118" spans="2:37" ht="48.75" thickBot="1" thickTop="1">
      <c r="B118" s="555" t="s">
        <v>101</v>
      </c>
      <c r="C118" s="638" t="s">
        <v>101</v>
      </c>
      <c r="D118" s="639"/>
      <c r="E118" s="639"/>
      <c r="F118" s="639"/>
      <c r="G118" s="639"/>
      <c r="H118" s="640"/>
      <c r="I118" s="557" t="s">
        <v>217</v>
      </c>
      <c r="J118" s="558">
        <f>'Storage Summary'!C9</f>
        <v>100</v>
      </c>
      <c r="K118" s="558" t="str">
        <f>'Storage Summary'!E9</f>
        <v>lbs</v>
      </c>
      <c r="L118" s="96" t="s">
        <v>188</v>
      </c>
      <c r="M118" s="304" t="str">
        <f>'Goals, Inventory, Budget'!C118</f>
        <v>Sweeteners - Honey, Sugar and Syrup</v>
      </c>
      <c r="N118" s="305">
        <f>'Goals, Inventory, Budget'!F118</f>
        <v>0</v>
      </c>
      <c r="O118" s="305">
        <f>'Goals, Inventory, Budget'!G118</f>
        <v>0</v>
      </c>
      <c r="P118" s="305">
        <f>'Goals, Inventory, Budget'!H118</f>
        <v>0</v>
      </c>
      <c r="Q118" s="305" t="str">
        <f>'Goals, Inventory, Budget'!I118</f>
        <v>(Adult Total:</v>
      </c>
      <c r="R118" s="305">
        <f>'Goals, Inventory, Budget'!J118</f>
        <v>100</v>
      </c>
      <c r="S118" s="305" t="str">
        <f>'Goals, Inventory, Budget'!K118</f>
        <v>lbs</v>
      </c>
      <c r="T118" s="110"/>
      <c r="U118" s="112"/>
      <c r="V118" s="110"/>
      <c r="W118" s="111"/>
      <c r="X118" s="110"/>
      <c r="Y118" s="116"/>
      <c r="Z118" s="641" t="str">
        <f>'Goals, Inventory, Budget'!C118</f>
        <v>Sweeteners - Honey, Sugar and Syrup</v>
      </c>
      <c r="AA118" s="642"/>
      <c r="AB118" s="642"/>
      <c r="AC118" s="642"/>
      <c r="AD118" s="642"/>
      <c r="AE118" s="643" t="str">
        <f>'Goals, Inventory, Budget'!I118</f>
        <v>(Adult Total:</v>
      </c>
      <c r="AF118" s="644">
        <f>'Goals, Inventory, Budget'!J118</f>
        <v>100</v>
      </c>
      <c r="AG118" s="644" t="str">
        <f>'Goals, Inventory, Budget'!K118</f>
        <v>lbs</v>
      </c>
      <c r="AH118" s="645" t="s">
        <v>188</v>
      </c>
      <c r="AI118" s="646"/>
      <c r="AJ118" s="647"/>
      <c r="AK118" s="292"/>
    </row>
    <row r="119" spans="2:37" ht="63.75">
      <c r="B119" s="555"/>
      <c r="C119" s="483" t="s">
        <v>13</v>
      </c>
      <c r="D119" s="484" t="s">
        <v>14</v>
      </c>
      <c r="E119" s="455" t="s">
        <v>276</v>
      </c>
      <c r="F119" s="455" t="s">
        <v>15</v>
      </c>
      <c r="G119" s="485" t="s">
        <v>190</v>
      </c>
      <c r="H119" s="485" t="s">
        <v>189</v>
      </c>
      <c r="I119" s="485" t="s">
        <v>55</v>
      </c>
      <c r="J119" s="485" t="s">
        <v>56</v>
      </c>
      <c r="K119" s="567" t="s">
        <v>57</v>
      </c>
      <c r="L119" s="46" t="s">
        <v>187</v>
      </c>
      <c r="M119" s="178" t="str">
        <f>'Goals, Inventory, Budget'!C119</f>
        <v>Storage Item</v>
      </c>
      <c r="N119" s="179" t="str">
        <f>'Goals, Inventory, Budget'!F119</f>
        <v>Units</v>
      </c>
      <c r="O119" s="180" t="str">
        <f>'Goals, Inventory, Budget'!G119</f>
        <v>Family Total Goal</v>
      </c>
      <c r="P119" s="180" t="str">
        <f>'Goals, Inventory, Budget'!H119</f>
        <v>In Inventory</v>
      </c>
      <c r="Q119" s="180" t="s">
        <v>191</v>
      </c>
      <c r="R119" s="181" t="s">
        <v>192</v>
      </c>
      <c r="S119" s="180" t="s">
        <v>193</v>
      </c>
      <c r="T119" s="182" t="s">
        <v>194</v>
      </c>
      <c r="U119" s="183" t="s">
        <v>195</v>
      </c>
      <c r="V119" s="182" t="s">
        <v>196</v>
      </c>
      <c r="W119" s="184" t="s">
        <v>197</v>
      </c>
      <c r="X119" s="185" t="s">
        <v>198</v>
      </c>
      <c r="Y119" s="186" t="s">
        <v>199</v>
      </c>
      <c r="Z119" s="483" t="str">
        <f>'Goals, Inventory, Budget'!C119</f>
        <v>Storage Item</v>
      </c>
      <c r="AA119" s="485" t="str">
        <f>'Goals, Inventory, Budget'!G119</f>
        <v>Family Total Goal</v>
      </c>
      <c r="AB119" s="455" t="str">
        <f>'Goals, Inventory, Budget'!F119</f>
        <v>Units</v>
      </c>
      <c r="AC119" s="648" t="s">
        <v>209</v>
      </c>
      <c r="AD119" s="485" t="str">
        <f>'Goals, Inventory, Budget'!I119</f>
        <v>Still Need for 12 months</v>
      </c>
      <c r="AE119" s="485" t="str">
        <f>'Goals, Inventory, Budget'!J119</f>
        <v>Still Need for 6 months</v>
      </c>
      <c r="AF119" s="567" t="str">
        <f>'Goals, Inventory, Budget'!K119</f>
        <v>Still Need for 3 months</v>
      </c>
      <c r="AG119" s="649" t="s">
        <v>210</v>
      </c>
      <c r="AH119" s="649" t="s">
        <v>211</v>
      </c>
      <c r="AI119" s="650" t="s">
        <v>212</v>
      </c>
      <c r="AJ119" s="651" t="s">
        <v>281</v>
      </c>
      <c r="AK119" s="290" t="s">
        <v>285</v>
      </c>
    </row>
    <row r="120" spans="2:37" ht="12.75">
      <c r="B120" s="555"/>
      <c r="C120" s="498" t="s">
        <v>239</v>
      </c>
      <c r="D120" s="572"/>
      <c r="E120" s="572"/>
      <c r="F120" s="572"/>
      <c r="G120" s="572"/>
      <c r="H120" s="573" t="s">
        <v>232</v>
      </c>
      <c r="I120" s="597"/>
      <c r="J120" s="597"/>
      <c r="K120" s="598"/>
      <c r="L120" s="109">
        <f>E124/$J$118</f>
        <v>0.65</v>
      </c>
      <c r="M120" s="302" t="str">
        <f>'Goals, Inventory, Budget'!C120</f>
        <v>Honey  (Recommended: 65% of Major Category minimum)</v>
      </c>
      <c r="N120" s="303">
        <f>'Goals, Inventory, Budget'!F120</f>
        <v>0</v>
      </c>
      <c r="O120" s="303">
        <f>'Goals, Inventory, Budget'!G120</f>
        <v>0</v>
      </c>
      <c r="P120" s="303" t="str">
        <f>'Goals, Inventory, Budget'!H120</f>
        <v>Actual percentage of major category:</v>
      </c>
      <c r="Q120" s="303">
        <f>'Goals, Inventory, Budget'!I120</f>
        <v>0</v>
      </c>
      <c r="R120" s="303">
        <f>'Goals, Inventory, Budget'!J120</f>
        <v>0</v>
      </c>
      <c r="S120" s="303">
        <f>'Goals, Inventory, Budget'!K120</f>
        <v>0</v>
      </c>
      <c r="T120" s="114"/>
      <c r="U120" s="113"/>
      <c r="V120" s="114"/>
      <c r="W120" s="115"/>
      <c r="X120" s="114"/>
      <c r="Y120" s="121"/>
      <c r="Z120" s="308" t="str">
        <f>'Goals, Inventory, Budget'!C120</f>
        <v>Honey  (Recommended: 65% of Major Category minimum)</v>
      </c>
      <c r="AA120" s="309"/>
      <c r="AB120" s="309"/>
      <c r="AC120" s="309"/>
      <c r="AD120" s="119"/>
      <c r="AE120" s="119"/>
      <c r="AF120" s="576"/>
      <c r="AG120" s="525"/>
      <c r="AH120" s="525"/>
      <c r="AI120" s="525"/>
      <c r="AJ120" s="577"/>
      <c r="AK120" s="677"/>
    </row>
    <row r="121" spans="2:37" ht="25.5">
      <c r="B121" s="555"/>
      <c r="C121" s="170" t="s">
        <v>131</v>
      </c>
      <c r="D121" s="105" t="s">
        <v>18</v>
      </c>
      <c r="E121" s="6">
        <v>65</v>
      </c>
      <c r="F121" s="513" t="s">
        <v>23</v>
      </c>
      <c r="G121" s="71">
        <f>FamilyFactor*E121</f>
        <v>65</v>
      </c>
      <c r="H121" s="269">
        <f>IF(P121=0,"",P121)</f>
      </c>
      <c r="I121" s="47">
        <f>IF(G121="","",IF(H121="",G121-0,G121-H121))</f>
        <v>65</v>
      </c>
      <c r="J121" s="44">
        <f>IF(G121="","",IF(H121="",G121/2-0,IF((G121/2-H121)&lt;=0,0,G121/2-H121)))</f>
        <v>32.5</v>
      </c>
      <c r="K121" s="72">
        <f>IF(G121="","",IF(H121="",G121/4-0,IF((G121/4-H121)&lt;=0,0,G121/4-H121)))</f>
        <v>16.25</v>
      </c>
      <c r="L121" s="21">
        <f>IF(H121="","",IF(D121="indefinite",0,IF(D121="varies","varies",H121/D121)))</f>
      </c>
      <c r="M121" s="108" t="str">
        <f>'Goals, Inventory, Budget'!C121</f>
        <v>Honey (unfiltered, or unprocessed)</v>
      </c>
      <c r="N121" s="11" t="str">
        <f>'Goals, Inventory, Budget'!F121</f>
        <v>lbs</v>
      </c>
      <c r="O121" s="60">
        <f>'Goals, Inventory, Budget'!G121</f>
        <v>65</v>
      </c>
      <c r="P121" s="227">
        <f>Q121*R121+S121*T121+U121*V121+X121*Y121</f>
        <v>0</v>
      </c>
      <c r="Q121" s="137"/>
      <c r="R121" s="138"/>
      <c r="S121" s="30"/>
      <c r="T121" s="31"/>
      <c r="U121" s="139"/>
      <c r="V121" s="140">
        <f>IF(R121=0,0,R121*5/0.75)</f>
        <v>0</v>
      </c>
      <c r="W121" s="1"/>
      <c r="X121" s="136"/>
      <c r="Y121" s="141"/>
      <c r="Z121" s="678" t="str">
        <f>'Goals, Inventory, Budget'!C121</f>
        <v>Honey (unfiltered, or unprocessed)</v>
      </c>
      <c r="AA121" s="71">
        <f>'Goals, Inventory, Budget'!G121</f>
        <v>65</v>
      </c>
      <c r="AB121" s="26" t="str">
        <f>'Goals, Inventory, Budget'!F121</f>
        <v>lbs</v>
      </c>
      <c r="AC121" s="89"/>
      <c r="AD121" s="47">
        <f>'Goals, Inventory, Budget'!I121</f>
        <v>65</v>
      </c>
      <c r="AE121" s="44">
        <f>'Goals, Inventory, Budget'!J121</f>
        <v>32.5</v>
      </c>
      <c r="AF121" s="72">
        <f>'Goals, Inventory, Budget'!K121</f>
        <v>16.25</v>
      </c>
      <c r="AG121" s="153" t="str">
        <f>IF(AA121="","",IF(AC121=0,"price?",AD121*AC121))</f>
        <v>price?</v>
      </c>
      <c r="AH121" s="154" t="str">
        <f>IF(AA121="","",IF(AC121=0,"price?",AE121*AC121))</f>
        <v>price?</v>
      </c>
      <c r="AI121" s="154" t="str">
        <f>IF(AA121="","",IF(AC121=0,"price?",AF121*AC121))</f>
        <v>price?</v>
      </c>
      <c r="AJ121" s="255" t="str">
        <f>IF(AA121="","",IF(AC121=0,"price?",IF(AD121=0,0,AA121*AC121/12)))</f>
        <v>price?</v>
      </c>
      <c r="AK121" s="297"/>
    </row>
    <row r="122" spans="2:37" ht="12.75">
      <c r="B122" s="555"/>
      <c r="C122" s="170" t="s">
        <v>132</v>
      </c>
      <c r="D122" s="105" t="s">
        <v>182</v>
      </c>
      <c r="E122" s="6"/>
      <c r="F122" s="513" t="s">
        <v>23</v>
      </c>
      <c r="G122" s="61">
        <f>IF(E122=0,"",FamilyFactor*E122)</f>
      </c>
      <c r="H122" s="269">
        <f>IF(P122=0,"",P122)</f>
      </c>
      <c r="I122" s="40">
        <f>IF(G122="","",IF(H122="",G122-0,G122-H122))</f>
      </c>
      <c r="J122" s="19">
        <f>IF(G122="","",IF(H122="",G122/2-0,IF((G122/2-H122)&lt;=0,0,G122/2-H122)))</f>
      </c>
      <c r="K122" s="20">
        <f>IF(G122="","",IF(H122="",G122/4-0,IF((G122/4-H122)&lt;=0,0,G122/4-H122)))</f>
      </c>
      <c r="L122" s="21">
        <f>IF(H122="","",IF(D122="indefinite",0,IF(D122="varies","varies",H122/D122)))</f>
      </c>
      <c r="M122" s="108" t="str">
        <f>'Goals, Inventory, Budget'!C122</f>
        <v>diluted honey</v>
      </c>
      <c r="N122" s="11" t="str">
        <f>'Goals, Inventory, Budget'!F122</f>
        <v>lbs</v>
      </c>
      <c r="O122" s="60">
        <f>'Goals, Inventory, Budget'!G122</f>
      </c>
      <c r="P122" s="227">
        <f>Q122*R122+S122*T122+U122*V122+X122*Y122</f>
        <v>0</v>
      </c>
      <c r="Q122" s="137"/>
      <c r="R122" s="138"/>
      <c r="S122" s="30"/>
      <c r="T122" s="31"/>
      <c r="U122" s="139"/>
      <c r="V122" s="140">
        <f>IF(R122=0,0,R122*5/0.75)</f>
        <v>0</v>
      </c>
      <c r="W122" s="1"/>
      <c r="X122" s="136"/>
      <c r="Y122" s="141"/>
      <c r="Z122" s="678" t="str">
        <f>'Goals, Inventory, Budget'!C122</f>
        <v>diluted honey</v>
      </c>
      <c r="AA122" s="61">
        <f>'Goals, Inventory, Budget'!G122</f>
      </c>
      <c r="AB122" s="26" t="str">
        <f>'Goals, Inventory, Budget'!F122</f>
        <v>lbs</v>
      </c>
      <c r="AC122" s="90"/>
      <c r="AD122" s="40">
        <f>'Goals, Inventory, Budget'!I122</f>
      </c>
      <c r="AE122" s="19">
        <f>'Goals, Inventory, Budget'!J122</f>
      </c>
      <c r="AF122" s="20">
        <f>'Goals, Inventory, Budget'!K122</f>
      </c>
      <c r="AG122" s="146">
        <f>IF(AA122="","",IF(AC122=0,"price?",AD122*AC122))</f>
      </c>
      <c r="AH122" s="147">
        <f>IF(AA122="","",IF(AC122=0,"price?",AE122*AC122))</f>
      </c>
      <c r="AI122" s="147">
        <f>IF(AA122="","",IF(AC122=0,"price?",AF122*AC122))</f>
      </c>
      <c r="AJ122" s="236">
        <f>IF(AA122="","",IF(AC122=0,"price?",IF(AD122=0,0,AA122*AC122/12)))</f>
      </c>
      <c r="AK122" s="297"/>
    </row>
    <row r="123" spans="2:37" ht="13.5" thickBot="1">
      <c r="B123" s="555"/>
      <c r="C123" s="9" t="s">
        <v>130</v>
      </c>
      <c r="D123" s="105" t="s">
        <v>24</v>
      </c>
      <c r="E123" s="6"/>
      <c r="F123" s="513" t="s">
        <v>23</v>
      </c>
      <c r="G123" s="61">
        <f>IF(E123=0,"",FamilyFactor*E123)</f>
      </c>
      <c r="H123" s="37">
        <f>IF(P123=0,"",P123)</f>
      </c>
      <c r="I123" s="73">
        <f>IF(G123="","",IF(H123="",G123-0,G123-H123))</f>
      </c>
      <c r="J123" s="56">
        <f>IF(G123="","",IF(H123="",G123/2-0,IF((G123/2-H123)&lt;=0,0,G123/2-H123)))</f>
      </c>
      <c r="K123" s="57">
        <f>IF(G123="","",IF(H123="",G123/4-0,IF((G123/4-H123)&lt;=0,0,G123/4-H123)))</f>
      </c>
      <c r="L123" s="21">
        <f>IF(H123="","",IF(D123="indefinite",0,IF(D123="varies","varies",H123/D123)))</f>
      </c>
      <c r="M123" s="108" t="str">
        <f>'Goals, Inventory, Budget'!C123</f>
        <v>creamed honey</v>
      </c>
      <c r="N123" s="11" t="str">
        <f>'Goals, Inventory, Budget'!F123</f>
        <v>lbs</v>
      </c>
      <c r="O123" s="60">
        <f>'Goals, Inventory, Budget'!G123</f>
      </c>
      <c r="P123" s="227">
        <f>Q123*R123+S123*T123+U123*V123+X123*Y123</f>
        <v>0</v>
      </c>
      <c r="Q123" s="137"/>
      <c r="R123" s="138"/>
      <c r="S123" s="30"/>
      <c r="T123" s="31"/>
      <c r="U123" s="139"/>
      <c r="V123" s="140">
        <f>IF(R123=0,0,R123*5/0.75)</f>
        <v>0</v>
      </c>
      <c r="W123" s="1"/>
      <c r="X123" s="136"/>
      <c r="Y123" s="141"/>
      <c r="Z123" s="132" t="str">
        <f>'Goals, Inventory, Budget'!C123</f>
        <v>creamed honey</v>
      </c>
      <c r="AA123" s="61">
        <f>'Goals, Inventory, Budget'!G123</f>
      </c>
      <c r="AB123" s="26" t="str">
        <f>'Goals, Inventory, Budget'!F123</f>
        <v>lbs</v>
      </c>
      <c r="AC123" s="90"/>
      <c r="AD123" s="73">
        <f>'Goals, Inventory, Budget'!I123</f>
      </c>
      <c r="AE123" s="56">
        <f>'Goals, Inventory, Budget'!J123</f>
      </c>
      <c r="AF123" s="57">
        <f>'Goals, Inventory, Budget'!K123</f>
      </c>
      <c r="AG123" s="148">
        <f>IF(AA123="","",IF(AC123=0,"price?",AD123*AC123))</f>
      </c>
      <c r="AH123" s="149">
        <f>IF(AA123="","",IF(AC123=0,"price?",AE123*AC123))</f>
      </c>
      <c r="AI123" s="149">
        <f>IF(AA123="","",IF(AC123=0,"price?",AF123*AC123))</f>
      </c>
      <c r="AJ123" s="250">
        <f>IF(AA123="","",IF(AC123=0,"price?",IF(AD123=0,0,AA123*AC123/12)))</f>
      </c>
      <c r="AK123" s="296"/>
    </row>
    <row r="124" spans="2:37" ht="13.5" thickTop="1">
      <c r="B124" s="555"/>
      <c r="C124" s="517" t="s">
        <v>129</v>
      </c>
      <c r="D124" s="664"/>
      <c r="E124" s="122">
        <f>SUM(E121:E123)</f>
        <v>65</v>
      </c>
      <c r="F124" s="122" t="s">
        <v>23</v>
      </c>
      <c r="G124" s="59">
        <f>FamilyFactor*E124</f>
        <v>65</v>
      </c>
      <c r="H124" s="224">
        <f>P124</f>
        <v>0</v>
      </c>
      <c r="I124" s="41">
        <f>IF(G124="","",IF(H124="",G124-0,IF(G124&lt;H124,0,G124-H124)))</f>
        <v>65</v>
      </c>
      <c r="J124" s="52">
        <f>IF((G124/2-H124)&lt;=0,0,G124/2-H124)</f>
        <v>32.5</v>
      </c>
      <c r="K124" s="53">
        <f>IF((G124/4-H124)&lt;=0,0,G124/4-H124)</f>
        <v>16.25</v>
      </c>
      <c r="L124" s="27"/>
      <c r="M124" s="177" t="str">
        <f>'Goals, Inventory, Budget'!C124</f>
        <v>Total Honey</v>
      </c>
      <c r="N124" s="126" t="str">
        <f>'Goals, Inventory, Budget'!F124</f>
        <v>lbs</v>
      </c>
      <c r="O124" s="59">
        <f>'Goals, Inventory, Budget'!G124</f>
        <v>65</v>
      </c>
      <c r="P124" s="224">
        <f>SUM(P121:P123)</f>
        <v>0</v>
      </c>
      <c r="Q124" s="591"/>
      <c r="R124" s="592"/>
      <c r="S124" s="593"/>
      <c r="T124" s="592"/>
      <c r="U124" s="593"/>
      <c r="V124" s="592"/>
      <c r="W124" s="594"/>
      <c r="X124" s="592"/>
      <c r="Y124" s="595"/>
      <c r="Z124" s="665" t="str">
        <f>'Goals, Inventory, Budget'!C124</f>
        <v>Total Honey</v>
      </c>
      <c r="AA124" s="59">
        <f>'Goals, Inventory, Budget'!G124</f>
        <v>65</v>
      </c>
      <c r="AB124" s="126" t="str">
        <f>'Goals, Inventory, Budget'!F124</f>
        <v>lbs</v>
      </c>
      <c r="AC124" s="84"/>
      <c r="AD124" s="41">
        <f>'Goals, Inventory, Budget'!I124</f>
        <v>65</v>
      </c>
      <c r="AE124" s="52">
        <f>'Goals, Inventory, Budget'!J124</f>
        <v>32.5</v>
      </c>
      <c r="AF124" s="53">
        <f>'Goals, Inventory, Budget'!K124</f>
        <v>16.25</v>
      </c>
      <c r="AG124" s="144">
        <f>SUM(AG121:AG123)</f>
        <v>0</v>
      </c>
      <c r="AH124" s="145">
        <f>SUM(AH121:AH123)</f>
        <v>0</v>
      </c>
      <c r="AI124" s="233">
        <f>SUM(AI121:AI123)</f>
        <v>0</v>
      </c>
      <c r="AJ124" s="249">
        <f>SUM(AJ121:AJ123)</f>
        <v>0</v>
      </c>
      <c r="AK124" s="654"/>
    </row>
    <row r="125" spans="2:37" ht="12.75">
      <c r="B125" s="555"/>
      <c r="C125" s="498" t="s">
        <v>159</v>
      </c>
      <c r="D125" s="572"/>
      <c r="E125" s="572"/>
      <c r="F125" s="572"/>
      <c r="G125" s="572"/>
      <c r="H125" s="572"/>
      <c r="I125" s="572"/>
      <c r="J125" s="572"/>
      <c r="K125" s="617"/>
      <c r="L125" s="97"/>
      <c r="M125" s="302" t="str">
        <f>'Goals, Inventory, Budget'!C125</f>
        <v>Syrup &amp; Jams (as needed)</v>
      </c>
      <c r="N125" s="303">
        <f>'Goals, Inventory, Budget'!F125</f>
        <v>0</v>
      </c>
      <c r="O125" s="303">
        <f>'Goals, Inventory, Budget'!G125</f>
        <v>0</v>
      </c>
      <c r="P125" s="303">
        <f>'Goals, Inventory, Budget'!H125</f>
        <v>0</v>
      </c>
      <c r="Q125" s="303">
        <f>'Goals, Inventory, Budget'!I125</f>
        <v>0</v>
      </c>
      <c r="R125" s="303">
        <f>'Goals, Inventory, Budget'!J125</f>
        <v>0</v>
      </c>
      <c r="S125" s="303">
        <f>'Goals, Inventory, Budget'!K125</f>
        <v>0</v>
      </c>
      <c r="T125" s="114"/>
      <c r="U125" s="113"/>
      <c r="V125" s="114"/>
      <c r="W125" s="115"/>
      <c r="X125" s="114"/>
      <c r="Y125" s="121"/>
      <c r="Z125" s="308" t="str">
        <f>'Goals, Inventory, Budget'!C125</f>
        <v>Syrup &amp; Jams (as needed)</v>
      </c>
      <c r="AA125" s="309"/>
      <c r="AB125" s="309"/>
      <c r="AC125" s="309"/>
      <c r="AD125" s="606"/>
      <c r="AE125" s="606"/>
      <c r="AF125" s="600"/>
      <c r="AG125" s="601"/>
      <c r="AH125" s="601"/>
      <c r="AI125" s="601"/>
      <c r="AJ125" s="607"/>
      <c r="AK125" s="603"/>
    </row>
    <row r="126" spans="2:37" ht="12.75">
      <c r="B126" s="555"/>
      <c r="C126" s="104" t="s">
        <v>90</v>
      </c>
      <c r="D126" s="98" t="s">
        <v>18</v>
      </c>
      <c r="E126" s="1"/>
      <c r="F126" s="504" t="s">
        <v>23</v>
      </c>
      <c r="G126" s="61">
        <f>IF(E126=0,"",FamilyFactor*E126)</f>
      </c>
      <c r="H126" s="38">
        <f>IF(P126=0,"",P126)</f>
      </c>
      <c r="I126" s="40">
        <f>IF(G126="","",IF(H126="",G126-0,G126-H126))</f>
      </c>
      <c r="J126" s="19">
        <f>IF(G126="","",IF(H126="",G126/2-0,IF((G126/2-H126)&lt;=0,0,G126/2-H126)))</f>
      </c>
      <c r="K126" s="20">
        <f>IF(G126="","",IF(H126="",G126/4-0,IF((G126/4-H126)&lt;=0,0,G126/4-H126)))</f>
      </c>
      <c r="L126" s="21">
        <f>IF(H126="","",IF(D126="indefinite",0,IF(D126="varies","varies",H126/D126)))</f>
      </c>
      <c r="M126" s="108" t="str">
        <f>'Goals, Inventory, Budget'!C126</f>
        <v>corn syrup</v>
      </c>
      <c r="N126" s="11" t="str">
        <f>'Goals, Inventory, Budget'!F126</f>
        <v>lbs</v>
      </c>
      <c r="O126" s="60">
        <f>'Goals, Inventory, Budget'!G126</f>
      </c>
      <c r="P126" s="227">
        <f>Q126*R126+S126*T126+U126*V126+X126*Y126</f>
        <v>0</v>
      </c>
      <c r="Q126" s="137"/>
      <c r="R126" s="138"/>
      <c r="S126" s="30"/>
      <c r="T126" s="31"/>
      <c r="U126" s="139"/>
      <c r="V126" s="140">
        <f>IF(R126=0,0,R126*5/0.75)</f>
        <v>0</v>
      </c>
      <c r="W126" s="1"/>
      <c r="X126" s="136"/>
      <c r="Y126" s="141"/>
      <c r="Z126" s="172" t="str">
        <f>'Goals, Inventory, Budget'!C126</f>
        <v>corn syrup</v>
      </c>
      <c r="AA126" s="61">
        <f>'Goals, Inventory, Budget'!G126</f>
      </c>
      <c r="AB126" s="11" t="str">
        <f>'Goals, Inventory, Budget'!F126</f>
        <v>lbs</v>
      </c>
      <c r="AC126" s="74"/>
      <c r="AD126" s="40">
        <f>'Goals, Inventory, Budget'!I126</f>
      </c>
      <c r="AE126" s="19">
        <f>'Goals, Inventory, Budget'!J126</f>
      </c>
      <c r="AF126" s="20">
        <f>'Goals, Inventory, Budget'!K126</f>
      </c>
      <c r="AG126" s="146">
        <f>IF(AA126="","",IF(AC126=0,"price?",AD126*AC126))</f>
      </c>
      <c r="AH126" s="147">
        <f>IF(AA126="","",IF(AC126=0,"price?",AE126*AC126))</f>
      </c>
      <c r="AI126" s="147">
        <f>IF(AA126="","",IF(AC126=0,"price?",AF126*AC126))</f>
      </c>
      <c r="AJ126" s="236">
        <f>IF(AA126="","",IF(AC126=0,"price?",IF(AD126=0,0,AA126*AC126/12)))</f>
      </c>
      <c r="AK126" s="297"/>
    </row>
    <row r="127" spans="2:37" ht="12.75">
      <c r="B127" s="555"/>
      <c r="C127" s="104" t="s">
        <v>91</v>
      </c>
      <c r="D127" s="98" t="s">
        <v>18</v>
      </c>
      <c r="E127" s="1"/>
      <c r="F127" s="504" t="s">
        <v>23</v>
      </c>
      <c r="G127" s="61">
        <f>IF(E127=0,"",FamilyFactor*E127)</f>
      </c>
      <c r="H127" s="38">
        <f>IF(P127=0,"",P127)</f>
      </c>
      <c r="I127" s="40">
        <f>IF(G127="","",IF(H127="",G127-0,G127-H127))</f>
      </c>
      <c r="J127" s="19">
        <f>IF(G127="","",IF(H127="",G127/2-0,IF((G127/2-H127)&lt;=0,0,G127/2-H127)))</f>
      </c>
      <c r="K127" s="20">
        <f>IF(G127="","",IF(H127="",G127/4-0,IF((G127/4-H127)&lt;=0,0,G127/4-H127)))</f>
      </c>
      <c r="L127" s="21">
        <f>IF(H127="","",IF(D127="indefinite",0,IF(D127="varies","varies",H127/D127)))</f>
      </c>
      <c r="M127" s="108" t="str">
        <f>'Goals, Inventory, Budget'!C127</f>
        <v>maple syrup</v>
      </c>
      <c r="N127" s="11" t="str">
        <f>'Goals, Inventory, Budget'!F127</f>
        <v>lbs</v>
      </c>
      <c r="O127" s="60">
        <f>'Goals, Inventory, Budget'!G127</f>
      </c>
      <c r="P127" s="227">
        <f>Q127*R127+S127*T127+U127*V127+X127*Y127</f>
        <v>0</v>
      </c>
      <c r="Q127" s="137"/>
      <c r="R127" s="138"/>
      <c r="S127" s="30"/>
      <c r="T127" s="31"/>
      <c r="U127" s="139"/>
      <c r="V127" s="140">
        <f>IF(R127=0,0,R127*5/0.75)</f>
        <v>0</v>
      </c>
      <c r="W127" s="1"/>
      <c r="X127" s="136"/>
      <c r="Y127" s="141"/>
      <c r="Z127" s="172" t="str">
        <f>'Goals, Inventory, Budget'!C127</f>
        <v>maple syrup</v>
      </c>
      <c r="AA127" s="61">
        <f>'Goals, Inventory, Budget'!G127</f>
      </c>
      <c r="AB127" s="11" t="str">
        <f>'Goals, Inventory, Budget'!F127</f>
        <v>lbs</v>
      </c>
      <c r="AC127" s="74"/>
      <c r="AD127" s="40">
        <f>'Goals, Inventory, Budget'!I127</f>
      </c>
      <c r="AE127" s="19">
        <f>'Goals, Inventory, Budget'!J127</f>
      </c>
      <c r="AF127" s="20">
        <f>'Goals, Inventory, Budget'!K127</f>
      </c>
      <c r="AG127" s="146">
        <f>IF(AA127="","",IF(AC127=0,"price?",AD127*AC127))</f>
      </c>
      <c r="AH127" s="147">
        <f>IF(AA127="","",IF(AC127=0,"price?",AE127*AC127))</f>
      </c>
      <c r="AI127" s="147">
        <f>IF(AA127="","",IF(AC127=0,"price?",AF127*AC127))</f>
      </c>
      <c r="AJ127" s="236">
        <f>IF(AA127="","",IF(AC127=0,"price?",IF(AD127=0,0,AA127*AC127/12)))</f>
      </c>
      <c r="AK127" s="297"/>
    </row>
    <row r="128" spans="2:37" ht="12.75">
      <c r="B128" s="555"/>
      <c r="C128" s="9" t="s">
        <v>160</v>
      </c>
      <c r="D128" s="98" t="s">
        <v>18</v>
      </c>
      <c r="E128" s="1"/>
      <c r="F128" s="504" t="s">
        <v>23</v>
      </c>
      <c r="G128" s="61">
        <f>IF(E128=0,"",FamilyFactor*E128)</f>
      </c>
      <c r="H128" s="38">
        <f>IF(P128=0,"",P128)</f>
      </c>
      <c r="I128" s="40">
        <f>IF(G128="","",IF(H128="",G128-0,G128-H128))</f>
      </c>
      <c r="J128" s="19">
        <f>IF(G128="","",IF(H128="",G128/2-0,IF((G128/2-H128)&lt;=0,0,G128/2-H128)))</f>
      </c>
      <c r="K128" s="20">
        <f>IF(G128="","",IF(H128="",G128/4-0,IF((G128/4-H128)&lt;=0,0,G128/4-H128)))</f>
      </c>
      <c r="L128" s="21">
        <f>IF(H128="","",IF(D128="indefinite",0,IF(D128="varies","varies",H128/D128)))</f>
      </c>
      <c r="M128" s="108" t="str">
        <f>'Goals, Inventory, Budget'!C128</f>
        <v>Jams or preserves </v>
      </c>
      <c r="N128" s="11" t="str">
        <f>'Goals, Inventory, Budget'!F128</f>
        <v>lbs</v>
      </c>
      <c r="O128" s="60">
        <f>'Goals, Inventory, Budget'!G128</f>
      </c>
      <c r="P128" s="227">
        <f>Q128*R128+S128*T128+U128*V128+X128*Y128</f>
        <v>0</v>
      </c>
      <c r="Q128" s="137"/>
      <c r="R128" s="138"/>
      <c r="S128" s="30"/>
      <c r="T128" s="31"/>
      <c r="U128" s="139"/>
      <c r="V128" s="140">
        <f>IF(R128=0,0,R128*5/0.75)</f>
        <v>0</v>
      </c>
      <c r="W128" s="1"/>
      <c r="X128" s="136"/>
      <c r="Y128" s="141"/>
      <c r="Z128" s="132" t="str">
        <f>'Goals, Inventory, Budget'!C128</f>
        <v>Jams or preserves </v>
      </c>
      <c r="AA128" s="61">
        <f>'Goals, Inventory, Budget'!G128</f>
      </c>
      <c r="AB128" s="11" t="str">
        <f>'Goals, Inventory, Budget'!F128</f>
        <v>lbs</v>
      </c>
      <c r="AC128" s="74"/>
      <c r="AD128" s="40">
        <f>'Goals, Inventory, Budget'!I128</f>
      </c>
      <c r="AE128" s="19">
        <f>'Goals, Inventory, Budget'!J128</f>
      </c>
      <c r="AF128" s="20">
        <f>'Goals, Inventory, Budget'!K128</f>
      </c>
      <c r="AG128" s="146">
        <f>IF(AA128="","",IF(AC128=0,"price?",AD128*AC128))</f>
      </c>
      <c r="AH128" s="147">
        <f>IF(AA128="","",IF(AC128=0,"price?",AE128*AC128))</f>
      </c>
      <c r="AI128" s="147">
        <f>IF(AA128="","",IF(AC128=0,"price?",AF128*AC128))</f>
      </c>
      <c r="AJ128" s="236">
        <f>IF(AA128="","",IF(AC128=0,"price?",IF(AD128=0,0,AA128*AC128/12)))</f>
      </c>
      <c r="AK128" s="297"/>
    </row>
    <row r="129" spans="2:37" ht="13.5" thickBot="1">
      <c r="B129" s="555"/>
      <c r="C129" s="9" t="s">
        <v>92</v>
      </c>
      <c r="D129" s="105" t="s">
        <v>178</v>
      </c>
      <c r="E129" s="6"/>
      <c r="F129" s="513" t="s">
        <v>23</v>
      </c>
      <c r="G129" s="61">
        <f>IF(E129=0,"",FamilyFactor*E129)</f>
      </c>
      <c r="H129" s="37">
        <f>IF(P129=0,"",P129)</f>
      </c>
      <c r="I129" s="73">
        <f>IF(G129="","",IF(H129="",G129-0,G129-H129))</f>
      </c>
      <c r="J129" s="56">
        <f>IF(G129="","",IF(H129="",G129/2-0,IF((G129/2-H129)&lt;=0,0,G129/2-H129)))</f>
      </c>
      <c r="K129" s="57">
        <f>IF(G129="","",IF(H129="",G129/4-0,IF((G129/4-H129)&lt;=0,0,G129/4-H129)))</f>
      </c>
      <c r="L129" s="21">
        <f>IF(H129="","",IF(D129="indefinite",0,IF(D129="varies","varies",H129/D129)))</f>
      </c>
      <c r="M129" s="108" t="str">
        <f>'Goals, Inventory, Budget'!C129</f>
        <v>Molasses</v>
      </c>
      <c r="N129" s="11" t="str">
        <f>'Goals, Inventory, Budget'!F129</f>
        <v>lbs</v>
      </c>
      <c r="O129" s="60">
        <f>'Goals, Inventory, Budget'!G129</f>
      </c>
      <c r="P129" s="227">
        <f>Q129*R129+S129*T129+U129*V129+X129*Y129</f>
        <v>0</v>
      </c>
      <c r="Q129" s="137"/>
      <c r="R129" s="138"/>
      <c r="S129" s="30"/>
      <c r="T129" s="31"/>
      <c r="U129" s="139"/>
      <c r="V129" s="140">
        <f>IF(R129=0,0,R129*5/0.75)</f>
        <v>0</v>
      </c>
      <c r="W129" s="1"/>
      <c r="X129" s="136"/>
      <c r="Y129" s="141"/>
      <c r="Z129" s="132" t="str">
        <f>'Goals, Inventory, Budget'!C129</f>
        <v>Molasses</v>
      </c>
      <c r="AA129" s="61">
        <f>'Goals, Inventory, Budget'!G129</f>
      </c>
      <c r="AB129" s="26" t="str">
        <f>'Goals, Inventory, Budget'!F129</f>
        <v>lbs</v>
      </c>
      <c r="AC129" s="90"/>
      <c r="AD129" s="73">
        <f>'Goals, Inventory, Budget'!I129</f>
      </c>
      <c r="AE129" s="56">
        <f>'Goals, Inventory, Budget'!J129</f>
      </c>
      <c r="AF129" s="57">
        <f>'Goals, Inventory, Budget'!K129</f>
      </c>
      <c r="AG129" s="148">
        <f>IF(AA129="","",IF(AC129=0,"price?",AD129*AC129))</f>
      </c>
      <c r="AH129" s="149">
        <f>IF(AA129="","",IF(AC129=0,"price?",AE129*AC129))</f>
      </c>
      <c r="AI129" s="149">
        <f>IF(AA129="","",IF(AC129=0,"price?",AF129*AC129))</f>
      </c>
      <c r="AJ129" s="250">
        <f>IF(AA129="","",IF(AC129=0,"price?",IF(AD129=0,0,AA129*AC129/12)))</f>
      </c>
      <c r="AK129" s="296"/>
    </row>
    <row r="130" spans="2:37" ht="13.5" thickTop="1">
      <c r="B130" s="555"/>
      <c r="C130" s="517" t="s">
        <v>93</v>
      </c>
      <c r="D130" s="664"/>
      <c r="E130" s="122">
        <f>SUM(E126:E129)</f>
        <v>0</v>
      </c>
      <c r="F130" s="122" t="s">
        <v>23</v>
      </c>
      <c r="G130" s="59">
        <f>FamilyFactor*E130</f>
        <v>0</v>
      </c>
      <c r="H130" s="224">
        <f>P130</f>
        <v>0</v>
      </c>
      <c r="I130" s="41">
        <f>IF(G130="","",IF(H130="",G130-0,IF(G130&lt;H130,0,G130-H130)))</f>
        <v>0</v>
      </c>
      <c r="J130" s="52">
        <f>IF((G130/2-H130)&lt;=0,0,G130/2-H130)</f>
        <v>0</v>
      </c>
      <c r="K130" s="53">
        <f>IF((G130/4-H130)&lt;=0,0,G130/4-H130)</f>
        <v>0</v>
      </c>
      <c r="L130" s="27"/>
      <c r="M130" s="177" t="str">
        <f>'Goals, Inventory, Budget'!C130</f>
        <v>Total syrup</v>
      </c>
      <c r="N130" s="126" t="str">
        <f>'Goals, Inventory, Budget'!F130</f>
        <v>lbs</v>
      </c>
      <c r="O130" s="59">
        <f>'Goals, Inventory, Budget'!G130</f>
        <v>0</v>
      </c>
      <c r="P130" s="224">
        <f>SUM(P126:P129)</f>
        <v>0</v>
      </c>
      <c r="Q130" s="591"/>
      <c r="R130" s="592"/>
      <c r="S130" s="593"/>
      <c r="T130" s="592"/>
      <c r="U130" s="593"/>
      <c r="V130" s="592"/>
      <c r="W130" s="594"/>
      <c r="X130" s="592"/>
      <c r="Y130" s="595"/>
      <c r="Z130" s="665" t="str">
        <f>'Goals, Inventory, Budget'!C130</f>
        <v>Total syrup</v>
      </c>
      <c r="AA130" s="59">
        <f>'Goals, Inventory, Budget'!G130</f>
        <v>0</v>
      </c>
      <c r="AB130" s="126" t="str">
        <f>'Goals, Inventory, Budget'!F130</f>
        <v>lbs</v>
      </c>
      <c r="AC130" s="84"/>
      <c r="AD130" s="41">
        <f>'Goals, Inventory, Budget'!I130</f>
        <v>0</v>
      </c>
      <c r="AE130" s="52">
        <f>'Goals, Inventory, Budget'!J130</f>
        <v>0</v>
      </c>
      <c r="AF130" s="53">
        <f>'Goals, Inventory, Budget'!K130</f>
        <v>0</v>
      </c>
      <c r="AG130" s="144">
        <f>SUM(AG126:AG129)</f>
        <v>0</v>
      </c>
      <c r="AH130" s="145">
        <f>SUM(AH126:AH129)</f>
        <v>0</v>
      </c>
      <c r="AI130" s="233">
        <f>SUM(AI126:AI129)</f>
        <v>0</v>
      </c>
      <c r="AJ130" s="249">
        <f>SUM(AJ126:AJ129)</f>
        <v>0</v>
      </c>
      <c r="AK130" s="654"/>
    </row>
    <row r="131" spans="2:37" ht="12.75">
      <c r="B131" s="555"/>
      <c r="C131" s="498" t="s">
        <v>240</v>
      </c>
      <c r="D131" s="572"/>
      <c r="E131" s="572"/>
      <c r="F131" s="572"/>
      <c r="G131" s="572"/>
      <c r="H131" s="573" t="s">
        <v>232</v>
      </c>
      <c r="I131" s="597"/>
      <c r="J131" s="597"/>
      <c r="K131" s="598"/>
      <c r="L131" s="109">
        <f>E135/$J$118</f>
        <v>0</v>
      </c>
      <c r="M131" s="302" t="str">
        <f>'Goals, Inventory, Budget'!C131</f>
        <v>Sugar (Recommended: 20% of Major Category minimum)</v>
      </c>
      <c r="N131" s="303">
        <f>'Goals, Inventory, Budget'!F131</f>
        <v>0</v>
      </c>
      <c r="O131" s="303">
        <f>'Goals, Inventory, Budget'!G131</f>
        <v>0</v>
      </c>
      <c r="P131" s="303" t="str">
        <f>'Goals, Inventory, Budget'!H131</f>
        <v>Actual percentage of major category:</v>
      </c>
      <c r="Q131" s="303">
        <f>'Goals, Inventory, Budget'!I131</f>
        <v>0</v>
      </c>
      <c r="R131" s="303">
        <f>'Goals, Inventory, Budget'!J131</f>
        <v>0</v>
      </c>
      <c r="S131" s="303">
        <f>'Goals, Inventory, Budget'!K131</f>
        <v>0</v>
      </c>
      <c r="T131" s="114"/>
      <c r="U131" s="113"/>
      <c r="V131" s="114"/>
      <c r="W131" s="115"/>
      <c r="X131" s="114"/>
      <c r="Y131" s="121"/>
      <c r="Z131" s="308" t="str">
        <f>'Goals, Inventory, Budget'!C131</f>
        <v>Sugar (Recommended: 20% of Major Category minimum)</v>
      </c>
      <c r="AA131" s="309"/>
      <c r="AB131" s="309"/>
      <c r="AC131" s="309"/>
      <c r="AD131" s="606"/>
      <c r="AE131" s="606"/>
      <c r="AF131" s="600"/>
      <c r="AG131" s="601"/>
      <c r="AH131" s="601"/>
      <c r="AI131" s="601"/>
      <c r="AJ131" s="607"/>
      <c r="AK131" s="603"/>
    </row>
    <row r="132" spans="2:37" ht="12.75">
      <c r="B132" s="555"/>
      <c r="C132" s="104" t="s">
        <v>95</v>
      </c>
      <c r="D132" s="98" t="s">
        <v>18</v>
      </c>
      <c r="E132" s="1">
        <v>10</v>
      </c>
      <c r="F132" s="504" t="s">
        <v>23</v>
      </c>
      <c r="G132" s="61">
        <f aca="true" t="shared" si="51" ref="G132:G138">IF(E132=0,"",FamilyFactor*E132)</f>
        <v>10</v>
      </c>
      <c r="H132" s="270">
        <f aca="true" t="shared" si="52" ref="H132:H138">IF(P132=0,"",P132)</f>
      </c>
      <c r="I132" s="40">
        <f aca="true" t="shared" si="53" ref="I132:I138">IF(G132="","",IF(H132="",G132-0,G132-H132))</f>
        <v>10</v>
      </c>
      <c r="J132" s="19">
        <f aca="true" t="shared" si="54" ref="J132:J138">IF(G132="","",IF(H132="",G132/2-0,IF((G132/2-H132)&lt;=0,0,G132/2-H132)))</f>
        <v>5</v>
      </c>
      <c r="K132" s="20">
        <f aca="true" t="shared" si="55" ref="K132:K138">IF(G132="","",IF(H132="",G132/4-0,IF((G132/4-H132)&lt;=0,0,G132/4-H132)))</f>
        <v>2.5</v>
      </c>
      <c r="L132" s="21">
        <f>IF(H132="","",IF(D132="indefinite",0,IF(D132="varies","varies",H132/D132)))</f>
      </c>
      <c r="M132" s="108" t="str">
        <f>'Goals, Inventory, Budget'!C132</f>
        <v>white</v>
      </c>
      <c r="N132" s="11" t="str">
        <f>'Goals, Inventory, Budget'!F132</f>
        <v>lbs</v>
      </c>
      <c r="O132" s="60">
        <f>'Goals, Inventory, Budget'!G132</f>
        <v>10</v>
      </c>
      <c r="P132" s="227">
        <f aca="true" t="shared" si="56" ref="P132:P138">Q132*R132+S132*T132+U132*V132+X132*Y132</f>
        <v>0</v>
      </c>
      <c r="Q132" s="137"/>
      <c r="R132" s="138"/>
      <c r="S132" s="30"/>
      <c r="T132" s="31"/>
      <c r="U132" s="139"/>
      <c r="V132" s="140">
        <f aca="true" t="shared" si="57" ref="V132:V138">IF(R132=0,0,R132*5/0.75)</f>
        <v>0</v>
      </c>
      <c r="W132" s="1"/>
      <c r="X132" s="136"/>
      <c r="Y132" s="141"/>
      <c r="Z132" s="506" t="str">
        <f>'Goals, Inventory, Budget'!C132</f>
        <v>white</v>
      </c>
      <c r="AA132" s="61">
        <f>'Goals, Inventory, Budget'!G132</f>
        <v>10</v>
      </c>
      <c r="AB132" s="11" t="str">
        <f>'Goals, Inventory, Budget'!F132</f>
        <v>lbs</v>
      </c>
      <c r="AC132" s="74">
        <v>0.38</v>
      </c>
      <c r="AD132" s="40">
        <f>'Goals, Inventory, Budget'!I132</f>
        <v>10</v>
      </c>
      <c r="AE132" s="19">
        <f>'Goals, Inventory, Budget'!J132</f>
        <v>5</v>
      </c>
      <c r="AF132" s="20">
        <f>'Goals, Inventory, Budget'!K132</f>
        <v>2.5</v>
      </c>
      <c r="AG132" s="146">
        <f aca="true" t="shared" si="58" ref="AG132:AG138">IF(AA132="","",IF(AC132=0,"price?",AD132*AC132))</f>
        <v>3.8</v>
      </c>
      <c r="AH132" s="147">
        <f aca="true" t="shared" si="59" ref="AH132:AH138">IF(AA132="","",IF(AC132=0,"price?",AE132*AC132))</f>
        <v>1.9</v>
      </c>
      <c r="AI132" s="147">
        <f aca="true" t="shared" si="60" ref="AI132:AI138">IF(AA132="","",IF(AC132=0,"price?",AF132*AC132))</f>
        <v>0.95</v>
      </c>
      <c r="AJ132" s="236">
        <f aca="true" t="shared" si="61" ref="AJ132:AJ138">IF(AA132="","",IF(AC132=0,"price?",IF(AD132=0,0,AA132*AC132/12)))</f>
        <v>0.31666666666666665</v>
      </c>
      <c r="AK132" s="297"/>
    </row>
    <row r="133" spans="2:37" ht="12.75">
      <c r="B133" s="555"/>
      <c r="C133" s="168" t="s">
        <v>96</v>
      </c>
      <c r="D133" s="100" t="s">
        <v>18</v>
      </c>
      <c r="E133" s="2"/>
      <c r="F133" s="588" t="s">
        <v>23</v>
      </c>
      <c r="G133" s="61">
        <f t="shared" si="51"/>
      </c>
      <c r="H133" s="271">
        <f t="shared" si="52"/>
      </c>
      <c r="I133" s="40">
        <f t="shared" si="53"/>
      </c>
      <c r="J133" s="19">
        <f t="shared" si="54"/>
      </c>
      <c r="K133" s="20">
        <f t="shared" si="55"/>
      </c>
      <c r="L133" s="21">
        <f aca="true" t="shared" si="62" ref="L133:L138">IF(H133="","",IF(D133="indefinite",0,IF(D133="varies","varies",H133/D133)))</f>
      </c>
      <c r="M133" s="108" t="str">
        <f>'Goals, Inventory, Budget'!C133</f>
        <v>brown</v>
      </c>
      <c r="N133" s="11" t="str">
        <f>'Goals, Inventory, Budget'!F133</f>
        <v>lbs</v>
      </c>
      <c r="O133" s="60">
        <f>'Goals, Inventory, Budget'!G133</f>
      </c>
      <c r="P133" s="227">
        <f t="shared" si="56"/>
        <v>0</v>
      </c>
      <c r="Q133" s="137"/>
      <c r="R133" s="138"/>
      <c r="S133" s="30"/>
      <c r="T133" s="31"/>
      <c r="U133" s="139"/>
      <c r="V133" s="140">
        <f t="shared" si="57"/>
        <v>0</v>
      </c>
      <c r="W133" s="1"/>
      <c r="X133" s="136"/>
      <c r="Y133" s="141"/>
      <c r="Z133" s="589" t="str">
        <f>'Goals, Inventory, Budget'!C133</f>
        <v>brown</v>
      </c>
      <c r="AA133" s="61">
        <f>'Goals, Inventory, Budget'!G133</f>
      </c>
      <c r="AB133" s="22" t="str">
        <f>'Goals, Inventory, Budget'!F133</f>
        <v>lbs</v>
      </c>
      <c r="AC133" s="81"/>
      <c r="AD133" s="40">
        <f>'Goals, Inventory, Budget'!I133</f>
      </c>
      <c r="AE133" s="19">
        <f>'Goals, Inventory, Budget'!J133</f>
      </c>
      <c r="AF133" s="20">
        <f>'Goals, Inventory, Budget'!K133</f>
      </c>
      <c r="AG133" s="146">
        <f t="shared" si="58"/>
      </c>
      <c r="AH133" s="147">
        <f t="shared" si="59"/>
      </c>
      <c r="AI133" s="147">
        <f t="shared" si="60"/>
      </c>
      <c r="AJ133" s="236">
        <f t="shared" si="61"/>
      </c>
      <c r="AK133" s="297"/>
    </row>
    <row r="134" spans="2:37" ht="12.75">
      <c r="B134" s="555"/>
      <c r="C134" s="168" t="s">
        <v>97</v>
      </c>
      <c r="D134" s="100" t="s">
        <v>18</v>
      </c>
      <c r="E134" s="2"/>
      <c r="F134" s="588" t="s">
        <v>23</v>
      </c>
      <c r="G134" s="61">
        <f t="shared" si="51"/>
      </c>
      <c r="H134" s="271">
        <f t="shared" si="52"/>
      </c>
      <c r="I134" s="40">
        <f t="shared" si="53"/>
      </c>
      <c r="J134" s="19">
        <f t="shared" si="54"/>
      </c>
      <c r="K134" s="20">
        <f t="shared" si="55"/>
      </c>
      <c r="L134" s="21">
        <f t="shared" si="62"/>
      </c>
      <c r="M134" s="108" t="str">
        <f>'Goals, Inventory, Budget'!C134</f>
        <v>powdered</v>
      </c>
      <c r="N134" s="11" t="str">
        <f>'Goals, Inventory, Budget'!F134</f>
        <v>lbs</v>
      </c>
      <c r="O134" s="60">
        <f>'Goals, Inventory, Budget'!G134</f>
      </c>
      <c r="P134" s="227">
        <f t="shared" si="56"/>
        <v>0</v>
      </c>
      <c r="Q134" s="137"/>
      <c r="R134" s="138"/>
      <c r="S134" s="30"/>
      <c r="T134" s="31"/>
      <c r="U134" s="139"/>
      <c r="V134" s="140">
        <f t="shared" si="57"/>
        <v>0</v>
      </c>
      <c r="W134" s="1"/>
      <c r="X134" s="136"/>
      <c r="Y134" s="141"/>
      <c r="Z134" s="589" t="str">
        <f>'Goals, Inventory, Budget'!C134</f>
        <v>powdered</v>
      </c>
      <c r="AA134" s="61">
        <f>'Goals, Inventory, Budget'!G134</f>
      </c>
      <c r="AB134" s="22" t="str">
        <f>'Goals, Inventory, Budget'!F134</f>
        <v>lbs</v>
      </c>
      <c r="AC134" s="81"/>
      <c r="AD134" s="40">
        <f>'Goals, Inventory, Budget'!I134</f>
      </c>
      <c r="AE134" s="19">
        <f>'Goals, Inventory, Budget'!J134</f>
      </c>
      <c r="AF134" s="20">
        <f>'Goals, Inventory, Budget'!K134</f>
      </c>
      <c r="AG134" s="146">
        <f t="shared" si="58"/>
      </c>
      <c r="AH134" s="147">
        <f t="shared" si="59"/>
      </c>
      <c r="AI134" s="147">
        <f t="shared" si="60"/>
      </c>
      <c r="AJ134" s="236">
        <f t="shared" si="61"/>
      </c>
      <c r="AK134" s="297"/>
    </row>
    <row r="135" spans="2:37" ht="12.75">
      <c r="B135" s="555"/>
      <c r="C135" s="168" t="s">
        <v>98</v>
      </c>
      <c r="D135" s="100" t="s">
        <v>24</v>
      </c>
      <c r="E135" s="2"/>
      <c r="F135" s="588" t="s">
        <v>23</v>
      </c>
      <c r="G135" s="61">
        <f t="shared" si="51"/>
      </c>
      <c r="H135" s="271">
        <f t="shared" si="52"/>
      </c>
      <c r="I135" s="40">
        <f t="shared" si="53"/>
      </c>
      <c r="J135" s="19">
        <f t="shared" si="54"/>
      </c>
      <c r="K135" s="20">
        <f t="shared" si="55"/>
      </c>
      <c r="L135" s="21">
        <f t="shared" si="62"/>
      </c>
      <c r="M135" s="108" t="str">
        <f>'Goals, Inventory, Budget'!C135</f>
        <v>Maple sugar</v>
      </c>
      <c r="N135" s="11" t="str">
        <f>'Goals, Inventory, Budget'!F135</f>
        <v>lbs</v>
      </c>
      <c r="O135" s="60">
        <f>'Goals, Inventory, Budget'!G135</f>
      </c>
      <c r="P135" s="227">
        <f t="shared" si="56"/>
        <v>0</v>
      </c>
      <c r="Q135" s="137"/>
      <c r="R135" s="138"/>
      <c r="S135" s="30"/>
      <c r="T135" s="31"/>
      <c r="U135" s="139"/>
      <c r="V135" s="140">
        <f t="shared" si="57"/>
        <v>0</v>
      </c>
      <c r="W135" s="1"/>
      <c r="X135" s="136"/>
      <c r="Y135" s="141"/>
      <c r="Z135" s="589" t="str">
        <f>'Goals, Inventory, Budget'!C135</f>
        <v>Maple sugar</v>
      </c>
      <c r="AA135" s="61">
        <f>'Goals, Inventory, Budget'!G135</f>
      </c>
      <c r="AB135" s="22" t="str">
        <f>'Goals, Inventory, Budget'!F135</f>
        <v>lbs</v>
      </c>
      <c r="AC135" s="81"/>
      <c r="AD135" s="40">
        <f>'Goals, Inventory, Budget'!I135</f>
      </c>
      <c r="AE135" s="19">
        <f>'Goals, Inventory, Budget'!J135</f>
      </c>
      <c r="AF135" s="20">
        <f>'Goals, Inventory, Budget'!K135</f>
      </c>
      <c r="AG135" s="146">
        <f t="shared" si="58"/>
      </c>
      <c r="AH135" s="147">
        <f t="shared" si="59"/>
      </c>
      <c r="AI135" s="147">
        <f t="shared" si="60"/>
      </c>
      <c r="AJ135" s="236">
        <f t="shared" si="61"/>
      </c>
      <c r="AK135" s="297"/>
    </row>
    <row r="136" spans="2:37" ht="12.75">
      <c r="B136" s="555"/>
      <c r="C136" s="168" t="s">
        <v>161</v>
      </c>
      <c r="D136" s="100" t="s">
        <v>18</v>
      </c>
      <c r="E136" s="2"/>
      <c r="F136" s="588" t="s">
        <v>23</v>
      </c>
      <c r="G136" s="61">
        <f t="shared" si="51"/>
      </c>
      <c r="H136" s="271">
        <f t="shared" si="52"/>
      </c>
      <c r="I136" s="40">
        <f t="shared" si="53"/>
      </c>
      <c r="J136" s="19">
        <f t="shared" si="54"/>
      </c>
      <c r="K136" s="20">
        <f t="shared" si="55"/>
      </c>
      <c r="L136" s="21">
        <f t="shared" si="62"/>
      </c>
      <c r="M136" s="108" t="str">
        <f>'Goals, Inventory, Budget'!C136</f>
        <v>Powdered fruit drink </v>
      </c>
      <c r="N136" s="11" t="str">
        <f>'Goals, Inventory, Budget'!F136</f>
        <v>lbs</v>
      </c>
      <c r="O136" s="60">
        <f>'Goals, Inventory, Budget'!G136</f>
      </c>
      <c r="P136" s="227">
        <f t="shared" si="56"/>
        <v>0</v>
      </c>
      <c r="Q136" s="137"/>
      <c r="R136" s="138"/>
      <c r="S136" s="30"/>
      <c r="T136" s="31"/>
      <c r="U136" s="139"/>
      <c r="V136" s="140">
        <f t="shared" si="57"/>
        <v>0</v>
      </c>
      <c r="W136" s="1"/>
      <c r="X136" s="136"/>
      <c r="Y136" s="141"/>
      <c r="Z136" s="589" t="str">
        <f>'Goals, Inventory, Budget'!C136</f>
        <v>Powdered fruit drink </v>
      </c>
      <c r="AA136" s="61">
        <f>'Goals, Inventory, Budget'!G136</f>
      </c>
      <c r="AB136" s="22" t="str">
        <f>'Goals, Inventory, Budget'!F136</f>
        <v>lbs</v>
      </c>
      <c r="AC136" s="81">
        <v>0.92</v>
      </c>
      <c r="AD136" s="40">
        <f>'Goals, Inventory, Budget'!I136</f>
      </c>
      <c r="AE136" s="19">
        <f>'Goals, Inventory, Budget'!J136</f>
      </c>
      <c r="AF136" s="20">
        <f>'Goals, Inventory, Budget'!K136</f>
      </c>
      <c r="AG136" s="146">
        <f t="shared" si="58"/>
      </c>
      <c r="AH136" s="147">
        <f t="shared" si="59"/>
      </c>
      <c r="AI136" s="147">
        <f t="shared" si="60"/>
      </c>
      <c r="AJ136" s="236">
        <f t="shared" si="61"/>
      </c>
      <c r="AK136" s="297"/>
    </row>
    <row r="137" spans="2:37" ht="12.75">
      <c r="B137" s="555"/>
      <c r="C137" s="168" t="s">
        <v>162</v>
      </c>
      <c r="D137" s="100" t="s">
        <v>18</v>
      </c>
      <c r="E137" s="2"/>
      <c r="F137" s="588" t="s">
        <v>23</v>
      </c>
      <c r="G137" s="61">
        <f t="shared" si="51"/>
      </c>
      <c r="H137" s="271">
        <f t="shared" si="52"/>
      </c>
      <c r="I137" s="40">
        <f t="shared" si="53"/>
      </c>
      <c r="J137" s="19">
        <f t="shared" si="54"/>
      </c>
      <c r="K137" s="20">
        <f t="shared" si="55"/>
      </c>
      <c r="L137" s="21">
        <f t="shared" si="62"/>
      </c>
      <c r="M137" s="108" t="str">
        <f>'Goals, Inventory, Budget'!C137</f>
        <v>Flavored gelatin </v>
      </c>
      <c r="N137" s="11" t="str">
        <f>'Goals, Inventory, Budget'!F137</f>
        <v>lbs</v>
      </c>
      <c r="O137" s="60">
        <f>'Goals, Inventory, Budget'!G137</f>
      </c>
      <c r="P137" s="227">
        <f t="shared" si="56"/>
        <v>0</v>
      </c>
      <c r="Q137" s="137"/>
      <c r="R137" s="138"/>
      <c r="S137" s="30"/>
      <c r="T137" s="31"/>
      <c r="U137" s="139"/>
      <c r="V137" s="140">
        <f t="shared" si="57"/>
        <v>0</v>
      </c>
      <c r="W137" s="1"/>
      <c r="X137" s="136"/>
      <c r="Y137" s="141"/>
      <c r="Z137" s="589" t="str">
        <f>'Goals, Inventory, Budget'!C137</f>
        <v>Flavored gelatin </v>
      </c>
      <c r="AA137" s="61">
        <f>'Goals, Inventory, Budget'!G137</f>
      </c>
      <c r="AB137" s="22" t="str">
        <f>'Goals, Inventory, Budget'!F137</f>
        <v>lbs</v>
      </c>
      <c r="AC137" s="81"/>
      <c r="AD137" s="40">
        <f>'Goals, Inventory, Budget'!I137</f>
      </c>
      <c r="AE137" s="19">
        <f>'Goals, Inventory, Budget'!J137</f>
      </c>
      <c r="AF137" s="20">
        <f>'Goals, Inventory, Budget'!K137</f>
      </c>
      <c r="AG137" s="146">
        <f t="shared" si="58"/>
      </c>
      <c r="AH137" s="147">
        <f t="shared" si="59"/>
      </c>
      <c r="AI137" s="147">
        <f t="shared" si="60"/>
      </c>
      <c r="AJ137" s="236">
        <f t="shared" si="61"/>
      </c>
      <c r="AK137" s="297"/>
    </row>
    <row r="138" spans="2:37" ht="13.5" thickBot="1">
      <c r="B138" s="555"/>
      <c r="C138" s="168" t="s">
        <v>99</v>
      </c>
      <c r="D138" s="100" t="s">
        <v>18</v>
      </c>
      <c r="E138" s="2"/>
      <c r="F138" s="588" t="s">
        <v>23</v>
      </c>
      <c r="G138" s="61">
        <f t="shared" si="51"/>
      </c>
      <c r="H138" s="272">
        <f t="shared" si="52"/>
      </c>
      <c r="I138" s="73">
        <f t="shared" si="53"/>
      </c>
      <c r="J138" s="56">
        <f t="shared" si="54"/>
      </c>
      <c r="K138" s="57">
        <f t="shared" si="55"/>
      </c>
      <c r="L138" s="25">
        <f t="shared" si="62"/>
      </c>
      <c r="M138" s="108" t="str">
        <f>'Goals, Inventory, Budget'!C138</f>
        <v>sugar substitutes</v>
      </c>
      <c r="N138" s="11" t="str">
        <f>'Goals, Inventory, Budget'!F138</f>
        <v>lbs</v>
      </c>
      <c r="O138" s="60">
        <f>'Goals, Inventory, Budget'!G138</f>
      </c>
      <c r="P138" s="227">
        <f t="shared" si="56"/>
        <v>0</v>
      </c>
      <c r="Q138" s="137"/>
      <c r="R138" s="138"/>
      <c r="S138" s="30"/>
      <c r="T138" s="31"/>
      <c r="U138" s="139"/>
      <c r="V138" s="140">
        <f t="shared" si="57"/>
        <v>0</v>
      </c>
      <c r="W138" s="1"/>
      <c r="X138" s="136"/>
      <c r="Y138" s="141"/>
      <c r="Z138" s="589" t="str">
        <f>'Goals, Inventory, Budget'!C138</f>
        <v>sugar substitutes</v>
      </c>
      <c r="AA138" s="61">
        <f>'Goals, Inventory, Budget'!G138</f>
      </c>
      <c r="AB138" s="22" t="str">
        <f>'Goals, Inventory, Budget'!F138</f>
        <v>lbs</v>
      </c>
      <c r="AC138" s="81"/>
      <c r="AD138" s="73">
        <f>'Goals, Inventory, Budget'!I138</f>
      </c>
      <c r="AE138" s="56">
        <f>'Goals, Inventory, Budget'!J138</f>
      </c>
      <c r="AF138" s="57">
        <f>'Goals, Inventory, Budget'!K138</f>
      </c>
      <c r="AG138" s="148">
        <f t="shared" si="58"/>
      </c>
      <c r="AH138" s="149">
        <f t="shared" si="59"/>
      </c>
      <c r="AI138" s="149">
        <f t="shared" si="60"/>
      </c>
      <c r="AJ138" s="250">
        <f t="shared" si="61"/>
      </c>
      <c r="AK138" s="298"/>
    </row>
    <row r="139" spans="2:36" ht="14.25" thickBot="1" thickTop="1">
      <c r="B139" s="555"/>
      <c r="C139" s="679" t="s">
        <v>100</v>
      </c>
      <c r="D139" s="680"/>
      <c r="E139" s="122">
        <f>SUM(E132:E138)</f>
        <v>10</v>
      </c>
      <c r="F139" s="122" t="s">
        <v>23</v>
      </c>
      <c r="G139" s="59">
        <f>FamilyFactor*E139</f>
        <v>10</v>
      </c>
      <c r="H139" s="224">
        <f>P139</f>
        <v>0</v>
      </c>
      <c r="I139" s="41">
        <f>IF(G139="","",IF(H139="",G139-0,IF(G139&lt;H139,0,G139-H139)))</f>
        <v>10</v>
      </c>
      <c r="J139" s="52">
        <f>IF((G139/2-H139)&lt;=0,0,G139/2-H139)</f>
        <v>5</v>
      </c>
      <c r="K139" s="53">
        <f>IF((G139/4-H139)&lt;=0,0,G139/4-H139)</f>
        <v>2.5</v>
      </c>
      <c r="M139" s="177" t="str">
        <f>'Goals, Inventory, Budget'!C139</f>
        <v>Total sugar</v>
      </c>
      <c r="N139" s="126" t="str">
        <f>'Goals, Inventory, Budget'!F139</f>
        <v>lbs</v>
      </c>
      <c r="O139" s="59">
        <f>'Goals, Inventory, Budget'!G139</f>
        <v>10</v>
      </c>
      <c r="P139" s="224">
        <f>SUM(P132:P138)</f>
        <v>0</v>
      </c>
      <c r="Q139" s="591"/>
      <c r="R139" s="592"/>
      <c r="S139" s="593"/>
      <c r="T139" s="655"/>
      <c r="U139" s="216"/>
      <c r="V139" s="655"/>
      <c r="W139" s="551"/>
      <c r="X139" s="655"/>
      <c r="Y139" s="656"/>
      <c r="Z139" s="665" t="str">
        <f>'Goals, Inventory, Budget'!C139</f>
        <v>Total sugar</v>
      </c>
      <c r="AA139" s="59">
        <f>'Goals, Inventory, Budget'!G139</f>
        <v>10</v>
      </c>
      <c r="AB139" s="126" t="str">
        <f>'Goals, Inventory, Budget'!F139</f>
        <v>lbs</v>
      </c>
      <c r="AC139" s="84"/>
      <c r="AD139" s="41">
        <f>'Goals, Inventory, Budget'!I139</f>
        <v>10</v>
      </c>
      <c r="AE139" s="86">
        <f>'Goals, Inventory, Budget'!J139</f>
        <v>5</v>
      </c>
      <c r="AF139" s="87">
        <f>'Goals, Inventory, Budget'!K139</f>
        <v>2.5</v>
      </c>
      <c r="AG139" s="161">
        <f>SUM(AG132:AG138)</f>
        <v>3.8</v>
      </c>
      <c r="AH139" s="162">
        <f>SUM(AH132:AH138)</f>
        <v>1.9</v>
      </c>
      <c r="AI139" s="254">
        <f>SUM(AI132:AI138)</f>
        <v>0.95</v>
      </c>
      <c r="AJ139" s="248">
        <f>SUM(AJ132:AJ138)</f>
        <v>0.31666666666666665</v>
      </c>
    </row>
    <row r="140" spans="2:36" ht="64.5" thickBot="1">
      <c r="B140" s="555"/>
      <c r="C140" s="626" t="s">
        <v>101</v>
      </c>
      <c r="D140" s="627"/>
      <c r="E140" s="125" t="s">
        <v>276</v>
      </c>
      <c r="F140" s="125" t="s">
        <v>15</v>
      </c>
      <c r="G140" s="124" t="s">
        <v>190</v>
      </c>
      <c r="H140" s="124" t="s">
        <v>189</v>
      </c>
      <c r="I140" s="124" t="s">
        <v>55</v>
      </c>
      <c r="J140" s="124" t="s">
        <v>56</v>
      </c>
      <c r="K140" s="123" t="s">
        <v>57</v>
      </c>
      <c r="M140" s="133" t="str">
        <f>'Goals, Inventory, Budget'!C140</f>
        <v>Sweeteners - Honey, Sugar and Syrup</v>
      </c>
      <c r="N140" s="125" t="str">
        <f>'Goals, Inventory, Budget'!F140</f>
        <v>Units</v>
      </c>
      <c r="O140" s="124" t="str">
        <f>'Goals, Inventory, Budget'!G140</f>
        <v>Family Total Goal</v>
      </c>
      <c r="P140" s="124" t="str">
        <f>'Goals, Inventory, Budget'!H140</f>
        <v>In Inventory</v>
      </c>
      <c r="Q140" s="124" t="str">
        <f>'Goals, Inventory, Budget'!I140</f>
        <v>Still Need for 12 months</v>
      </c>
      <c r="R140" s="134" t="str">
        <f>'Goals, Inventory, Budget'!J140</f>
        <v>Still Need for 6 months</v>
      </c>
      <c r="S140" s="135" t="str">
        <f>'Goals, Inventory, Budget'!K140</f>
        <v>Still Need for 3 months</v>
      </c>
      <c r="Z140" s="657" t="str">
        <f>'Goals, Inventory, Budget'!C140</f>
        <v>Sweeteners - Honey, Sugar and Syrup</v>
      </c>
      <c r="AA140" s="124" t="str">
        <f>'Goals, Inventory, Budget'!G140</f>
        <v>Family Total Goal</v>
      </c>
      <c r="AB140" s="125" t="str">
        <f>'Goals, Inventory, Budget'!F140</f>
        <v>Units</v>
      </c>
      <c r="AC140" s="150" t="s">
        <v>209</v>
      </c>
      <c r="AD140" s="124" t="str">
        <f>'Goals, Inventory, Budget'!I140</f>
        <v>Still Need for 12 months</v>
      </c>
      <c r="AE140" s="658" t="str">
        <f>'Goals, Inventory, Budget'!J140</f>
        <v>Still Need for 6 months</v>
      </c>
      <c r="AF140" s="659" t="str">
        <f>'Goals, Inventory, Budget'!K140</f>
        <v>Still Need for 3 months</v>
      </c>
      <c r="AG140" s="660" t="s">
        <v>210</v>
      </c>
      <c r="AH140" s="660" t="s">
        <v>211</v>
      </c>
      <c r="AI140" s="661" t="s">
        <v>212</v>
      </c>
      <c r="AJ140" s="662" t="s">
        <v>281</v>
      </c>
    </row>
    <row r="141" spans="2:36" ht="14.25" thickBot="1" thickTop="1">
      <c r="B141" s="555"/>
      <c r="C141" s="635" t="s">
        <v>48</v>
      </c>
      <c r="D141" s="636"/>
      <c r="E141" s="676">
        <f>(E121+E130+E139)</f>
        <v>75</v>
      </c>
      <c r="F141" s="637" t="s">
        <v>23</v>
      </c>
      <c r="G141" s="67">
        <f>FamilyFactor*E141</f>
        <v>75</v>
      </c>
      <c r="H141" s="229">
        <f>P141</f>
        <v>0</v>
      </c>
      <c r="I141" s="43">
        <f>IF(G141="","",IF(H141="",G141-0,IF(G141&lt;H141,0,G141-H141)))</f>
        <v>75</v>
      </c>
      <c r="J141" s="54">
        <f>IF((G141/2-H141)&lt;=0,0,G141/2-H141)</f>
        <v>37.5</v>
      </c>
      <c r="K141" s="55">
        <f>IF((G141/4-H141)&lt;=0,0,G141/4-H141)</f>
        <v>18.75</v>
      </c>
      <c r="M141" s="128" t="str">
        <f>'Goals, Inventory, Budget'!C141</f>
        <v>Grand Total</v>
      </c>
      <c r="N141" s="129" t="str">
        <f>'Goals, Inventory, Budget'!F141</f>
        <v>lbs</v>
      </c>
      <c r="O141" s="67">
        <f>'Goals, Inventory, Budget'!G141</f>
        <v>75</v>
      </c>
      <c r="P141" s="229">
        <f>P124+P130+P139</f>
        <v>0</v>
      </c>
      <c r="Q141" s="43">
        <f>'Goals, Inventory, Budget'!I141</f>
        <v>75</v>
      </c>
      <c r="R141" s="54">
        <f>'Goals, Inventory, Budget'!J141</f>
        <v>37.5</v>
      </c>
      <c r="S141" s="49">
        <f>'Goals, Inventory, Budget'!K141</f>
        <v>18.75</v>
      </c>
      <c r="Z141" s="663" t="str">
        <f>'Goals, Inventory, Budget'!C141</f>
        <v>Grand Total</v>
      </c>
      <c r="AA141" s="67">
        <f>'Goals, Inventory, Budget'!G141</f>
        <v>75</v>
      </c>
      <c r="AB141" s="129" t="str">
        <f>'Goals, Inventory, Budget'!F141</f>
        <v>lbs</v>
      </c>
      <c r="AC141" s="83"/>
      <c r="AD141" s="43">
        <f>'Goals, Inventory, Budget'!I141</f>
        <v>75</v>
      </c>
      <c r="AE141" s="54">
        <f>'Goals, Inventory, Budget'!J141</f>
        <v>37.5</v>
      </c>
      <c r="AF141" s="55">
        <f>'Goals, Inventory, Budget'!K141</f>
        <v>18.75</v>
      </c>
      <c r="AG141" s="159">
        <f>AG124+AG130+AG139</f>
        <v>3.8</v>
      </c>
      <c r="AH141" s="160">
        <f>AH124+AH130+AH139</f>
        <v>1.9</v>
      </c>
      <c r="AI141" s="252">
        <f>AI124+AI130+AI139</f>
        <v>0.95</v>
      </c>
      <c r="AJ141" s="247">
        <f>AJ124+AJ130+AJ139</f>
        <v>0.31666666666666665</v>
      </c>
    </row>
    <row r="142" spans="2:40" s="199" customFormat="1" ht="14.25" thickBot="1" thickTop="1">
      <c r="B142" s="553"/>
      <c r="C142" s="205"/>
      <c r="D142" s="547"/>
      <c r="E142" s="202"/>
      <c r="F142" s="202"/>
      <c r="G142" s="201"/>
      <c r="H142" s="201"/>
      <c r="I142" s="203"/>
      <c r="J142" s="203"/>
      <c r="K142" s="203"/>
      <c r="L142" s="204"/>
      <c r="M142" s="205"/>
      <c r="N142" s="202"/>
      <c r="O142" s="201"/>
      <c r="P142" s="201"/>
      <c r="Q142" s="203"/>
      <c r="R142" s="204"/>
      <c r="S142" s="201"/>
      <c r="T142" s="204"/>
      <c r="U142" s="201"/>
      <c r="V142" s="204"/>
      <c r="W142" s="202"/>
      <c r="X142" s="204"/>
      <c r="Y142" s="201"/>
      <c r="Z142" s="554"/>
      <c r="AA142" s="201"/>
      <c r="AB142" s="202"/>
      <c r="AC142" s="208"/>
      <c r="AD142" s="203"/>
      <c r="AE142" s="201"/>
      <c r="AF142" s="206"/>
      <c r="AG142" s="207"/>
      <c r="AH142" s="208"/>
      <c r="AI142" s="208"/>
      <c r="AJ142" s="208"/>
      <c r="AK142" s="289"/>
      <c r="AL142" s="288"/>
      <c r="AM142" s="289"/>
      <c r="AN142" s="289"/>
    </row>
    <row r="143" spans="2:37" ht="48.75" thickBot="1" thickTop="1">
      <c r="B143" s="555" t="s">
        <v>109</v>
      </c>
      <c r="C143" s="638" t="s">
        <v>109</v>
      </c>
      <c r="D143" s="639"/>
      <c r="E143" s="639"/>
      <c r="F143" s="639"/>
      <c r="G143" s="639"/>
      <c r="H143" s="640"/>
      <c r="I143" s="557" t="s">
        <v>217</v>
      </c>
      <c r="J143" s="558">
        <f>'Storage Summary'!C10</f>
        <v>90</v>
      </c>
      <c r="K143" s="558" t="str">
        <f>'Storage Summary'!E10</f>
        <v>lbs</v>
      </c>
      <c r="L143" s="96" t="s">
        <v>188</v>
      </c>
      <c r="M143" s="304" t="str">
        <f>'Goals, Inventory, Budget'!C143</f>
        <v>Cooking Catalysts - Salts, oils, leaveners</v>
      </c>
      <c r="N143" s="305">
        <f>'Goals, Inventory, Budget'!F143</f>
        <v>0</v>
      </c>
      <c r="O143" s="305">
        <f>'Goals, Inventory, Budget'!G143</f>
        <v>0</v>
      </c>
      <c r="P143" s="305">
        <f>'Goals, Inventory, Budget'!H143</f>
        <v>0</v>
      </c>
      <c r="Q143" s="305" t="str">
        <f>'Goals, Inventory, Budget'!I143</f>
        <v>(Adult Total:</v>
      </c>
      <c r="R143" s="305">
        <f>'Goals, Inventory, Budget'!J143</f>
        <v>90</v>
      </c>
      <c r="S143" s="305" t="str">
        <f>'Goals, Inventory, Budget'!K143</f>
        <v>lbs</v>
      </c>
      <c r="T143" s="110"/>
      <c r="U143" s="112"/>
      <c r="V143" s="110"/>
      <c r="W143" s="111"/>
      <c r="X143" s="110"/>
      <c r="Y143" s="116"/>
      <c r="Z143" s="641" t="str">
        <f>'Goals, Inventory, Budget'!C143</f>
        <v>Cooking Catalysts - Salts, oils, leaveners</v>
      </c>
      <c r="AA143" s="642"/>
      <c r="AB143" s="642"/>
      <c r="AC143" s="642"/>
      <c r="AD143" s="642"/>
      <c r="AE143" s="643" t="str">
        <f>'Goals, Inventory, Budget'!I143</f>
        <v>(Adult Total:</v>
      </c>
      <c r="AF143" s="644">
        <f>'Goals, Inventory, Budget'!J143</f>
        <v>90</v>
      </c>
      <c r="AG143" s="644" t="str">
        <f>'Goals, Inventory, Budget'!K143</f>
        <v>lbs</v>
      </c>
      <c r="AH143" s="645" t="s">
        <v>188</v>
      </c>
      <c r="AI143" s="646"/>
      <c r="AJ143" s="647"/>
      <c r="AK143" s="292"/>
    </row>
    <row r="144" spans="2:37" ht="63.75">
      <c r="B144" s="555"/>
      <c r="C144" s="483" t="s">
        <v>13</v>
      </c>
      <c r="D144" s="484" t="s">
        <v>14</v>
      </c>
      <c r="E144" s="455" t="s">
        <v>276</v>
      </c>
      <c r="F144" s="455" t="s">
        <v>15</v>
      </c>
      <c r="G144" s="485" t="s">
        <v>190</v>
      </c>
      <c r="H144" s="485" t="s">
        <v>189</v>
      </c>
      <c r="I144" s="485" t="s">
        <v>55</v>
      </c>
      <c r="J144" s="485" t="s">
        <v>56</v>
      </c>
      <c r="K144" s="567" t="s">
        <v>57</v>
      </c>
      <c r="L144" s="46" t="s">
        <v>187</v>
      </c>
      <c r="M144" s="178" t="str">
        <f>'Goals, Inventory, Budget'!C144</f>
        <v>Storage Item</v>
      </c>
      <c r="N144" s="179" t="str">
        <f>'Goals, Inventory, Budget'!F144</f>
        <v>Units</v>
      </c>
      <c r="O144" s="180" t="str">
        <f>'Goals, Inventory, Budget'!G144</f>
        <v>Family Total Goal</v>
      </c>
      <c r="P144" s="180" t="str">
        <f>'Goals, Inventory, Budget'!H144</f>
        <v>In Inventory</v>
      </c>
      <c r="Q144" s="180" t="s">
        <v>191</v>
      </c>
      <c r="R144" s="181" t="s">
        <v>192</v>
      </c>
      <c r="S144" s="180" t="s">
        <v>193</v>
      </c>
      <c r="T144" s="182" t="s">
        <v>194</v>
      </c>
      <c r="U144" s="183" t="s">
        <v>195</v>
      </c>
      <c r="V144" s="182" t="s">
        <v>196</v>
      </c>
      <c r="W144" s="184" t="s">
        <v>197</v>
      </c>
      <c r="X144" s="185" t="s">
        <v>198</v>
      </c>
      <c r="Y144" s="186" t="s">
        <v>199</v>
      </c>
      <c r="Z144" s="483" t="str">
        <f>'Goals, Inventory, Budget'!C144</f>
        <v>Storage Item</v>
      </c>
      <c r="AA144" s="485" t="str">
        <f>'Goals, Inventory, Budget'!G144</f>
        <v>Family Total Goal</v>
      </c>
      <c r="AB144" s="455" t="str">
        <f>'Goals, Inventory, Budget'!F144</f>
        <v>Units</v>
      </c>
      <c r="AC144" s="648" t="s">
        <v>209</v>
      </c>
      <c r="AD144" s="485" t="str">
        <f>'Goals, Inventory, Budget'!I144</f>
        <v>Still Need for 12 months</v>
      </c>
      <c r="AE144" s="485" t="str">
        <f>'Goals, Inventory, Budget'!J144</f>
        <v>Still Need for 6 months</v>
      </c>
      <c r="AF144" s="567" t="str">
        <f>'Goals, Inventory, Budget'!K144</f>
        <v>Still Need for 3 months</v>
      </c>
      <c r="AG144" s="649" t="s">
        <v>210</v>
      </c>
      <c r="AH144" s="649" t="s">
        <v>211</v>
      </c>
      <c r="AI144" s="650" t="s">
        <v>212</v>
      </c>
      <c r="AJ144" s="651" t="s">
        <v>281</v>
      </c>
      <c r="AK144" s="290" t="s">
        <v>285</v>
      </c>
    </row>
    <row r="145" spans="2:37" ht="13.5" thickBot="1">
      <c r="B145" s="555"/>
      <c r="C145" s="681" t="s">
        <v>241</v>
      </c>
      <c r="D145" s="682"/>
      <c r="E145" s="682"/>
      <c r="F145" s="682"/>
      <c r="G145" s="682"/>
      <c r="H145" s="573" t="s">
        <v>232</v>
      </c>
      <c r="I145" s="597"/>
      <c r="J145" s="597"/>
      <c r="K145" s="598"/>
      <c r="L145" s="109">
        <f>E146/$J$143</f>
        <v>0.05555555555555555</v>
      </c>
      <c r="M145" s="302" t="str">
        <f>'Goals, Inventory, Budget'!C145</f>
        <v>Salt (Recommended: 6% of Major Category minimum)</v>
      </c>
      <c r="N145" s="303">
        <f>'Goals, Inventory, Budget'!F145</f>
        <v>0</v>
      </c>
      <c r="O145" s="303">
        <f>'Goals, Inventory, Budget'!G145</f>
        <v>0</v>
      </c>
      <c r="P145" s="303" t="str">
        <f>'Goals, Inventory, Budget'!H145</f>
        <v>Actual percentage of major category:</v>
      </c>
      <c r="Q145" s="303">
        <f>'Goals, Inventory, Budget'!I145</f>
        <v>0</v>
      </c>
      <c r="R145" s="303">
        <f>'Goals, Inventory, Budget'!J145</f>
        <v>0</v>
      </c>
      <c r="S145" s="303">
        <f>'Goals, Inventory, Budget'!K145</f>
        <v>0</v>
      </c>
      <c r="T145" s="114"/>
      <c r="U145" s="113"/>
      <c r="V145" s="114"/>
      <c r="W145" s="115"/>
      <c r="X145" s="114"/>
      <c r="Y145" s="121"/>
      <c r="Z145" s="683" t="str">
        <f>'Goals, Inventory, Budget'!C145</f>
        <v>Salt (Recommended: 6% of Major Category minimum)</v>
      </c>
      <c r="AA145" s="684"/>
      <c r="AB145" s="684"/>
      <c r="AC145" s="684"/>
      <c r="AD145" s="119"/>
      <c r="AE145" s="119"/>
      <c r="AF145" s="576"/>
      <c r="AG145" s="525"/>
      <c r="AH145" s="525"/>
      <c r="AI145" s="525"/>
      <c r="AJ145" s="577"/>
      <c r="AK145" s="677"/>
    </row>
    <row r="146" spans="2:37" ht="13.5" thickTop="1">
      <c r="B146" s="555"/>
      <c r="C146" s="171" t="s">
        <v>133</v>
      </c>
      <c r="D146" s="106" t="s">
        <v>18</v>
      </c>
      <c r="E146" s="107">
        <v>5</v>
      </c>
      <c r="F146" s="685" t="s">
        <v>23</v>
      </c>
      <c r="G146" s="59">
        <f>FamilyFactor*E146</f>
        <v>5</v>
      </c>
      <c r="H146" s="224">
        <f>P146</f>
        <v>0</v>
      </c>
      <c r="I146" s="41">
        <f>IF(G146="","",IF(H146="",G146-0,IF(G146&lt;H146,0,G146-H146)))</f>
        <v>5</v>
      </c>
      <c r="J146" s="52">
        <f>IF((G146/2-H146)&lt;=0,0,G146/2-H146)</f>
        <v>2.5</v>
      </c>
      <c r="K146" s="53">
        <f>IF((G146/4-H146)&lt;=0,0,G146/4-H146)</f>
        <v>1.25</v>
      </c>
      <c r="L146" s="21">
        <f>IF(H146="","",IF(D146="indefinite",0,IF(D146="varies","varies",H146/D146)))</f>
        <v>0</v>
      </c>
      <c r="M146" s="131" t="str">
        <f>'Goals, Inventory, Budget'!C146</f>
        <v>Salt - all kinds</v>
      </c>
      <c r="N146" s="130" t="str">
        <f>'Goals, Inventory, Budget'!F146</f>
        <v>lbs</v>
      </c>
      <c r="O146" s="68">
        <f>'Goals, Inventory, Budget'!G146</f>
        <v>5</v>
      </c>
      <c r="P146" s="226">
        <f>Q146*R146+S146*T146+U146*V146+X146*Y146</f>
        <v>0</v>
      </c>
      <c r="Q146" s="137"/>
      <c r="R146" s="138"/>
      <c r="S146" s="30"/>
      <c r="T146" s="31"/>
      <c r="U146" s="139"/>
      <c r="V146" s="140">
        <f>IF(R146=0,0,R146*5/0.75)</f>
        <v>0</v>
      </c>
      <c r="W146" s="1"/>
      <c r="X146" s="136"/>
      <c r="Y146" s="141"/>
      <c r="Z146" s="665" t="str">
        <f>'Goals, Inventory, Budget'!C146</f>
        <v>Salt - all kinds</v>
      </c>
      <c r="AA146" s="59">
        <f>'Goals, Inventory, Budget'!G146</f>
        <v>5</v>
      </c>
      <c r="AB146" s="126" t="str">
        <f>'Goals, Inventory, Budget'!F146</f>
        <v>lbs</v>
      </c>
      <c r="AC146" s="91">
        <v>0.41</v>
      </c>
      <c r="AD146" s="41">
        <f>'Goals, Inventory, Budget'!I146</f>
        <v>5</v>
      </c>
      <c r="AE146" s="52">
        <f>'Goals, Inventory, Budget'!J146</f>
        <v>2.5</v>
      </c>
      <c r="AF146" s="53">
        <f>'Goals, Inventory, Budget'!K146</f>
        <v>1.25</v>
      </c>
      <c r="AG146" s="144">
        <f>IF(AA146="","",IF(AC146=0,0,AD146*AC146))</f>
        <v>2.05</v>
      </c>
      <c r="AH146" s="163">
        <f>IF(AA146="","",IF(AC146=0,0,AE146*AC146))</f>
        <v>1.025</v>
      </c>
      <c r="AI146" s="163">
        <f>IF(AA146="","",IF(AC146=0,0,AF146*AC146))</f>
        <v>0.5125</v>
      </c>
      <c r="AJ146" s="256">
        <f>IF(AA146="","",IF(AC146=0,"price?",IF(AD146=0,0,AA146*AC146/12)))</f>
        <v>0.1708333333333333</v>
      </c>
      <c r="AK146" s="297"/>
    </row>
    <row r="147" spans="2:37" ht="12.75">
      <c r="B147" s="555"/>
      <c r="C147" s="498" t="s">
        <v>246</v>
      </c>
      <c r="D147" s="572"/>
      <c r="E147" s="572"/>
      <c r="F147" s="572"/>
      <c r="G147" s="572"/>
      <c r="H147" s="573" t="s">
        <v>232</v>
      </c>
      <c r="I147" s="597"/>
      <c r="J147" s="597"/>
      <c r="K147" s="598"/>
      <c r="L147" s="109">
        <f>E152/$J$143</f>
        <v>0.11388888888888889</v>
      </c>
      <c r="M147" s="302" t="str">
        <f>'Goals, Inventory, Budget'!C147</f>
        <v>Leaveners (Recommended: 10% of Major Category minimum)</v>
      </c>
      <c r="N147" s="303">
        <f>'Goals, Inventory, Budget'!F147</f>
        <v>0</v>
      </c>
      <c r="O147" s="303">
        <f>'Goals, Inventory, Budget'!G147</f>
        <v>0</v>
      </c>
      <c r="P147" s="303" t="str">
        <f>'Goals, Inventory, Budget'!H147</f>
        <v>Actual percentage of major category:</v>
      </c>
      <c r="Q147" s="303">
        <f>'Goals, Inventory, Budget'!I147</f>
        <v>0</v>
      </c>
      <c r="R147" s="303">
        <f>'Goals, Inventory, Budget'!J147</f>
        <v>0</v>
      </c>
      <c r="S147" s="303">
        <f>'Goals, Inventory, Budget'!K147</f>
        <v>0</v>
      </c>
      <c r="T147" s="666"/>
      <c r="U147" s="667"/>
      <c r="V147" s="666"/>
      <c r="W147" s="668"/>
      <c r="X147" s="666"/>
      <c r="Y147" s="669"/>
      <c r="Z147" s="686" t="str">
        <f>'Goals, Inventory, Budget'!C147</f>
        <v>Leaveners (Recommended: 10% of Major Category minimum)</v>
      </c>
      <c r="AA147" s="687"/>
      <c r="AB147" s="687"/>
      <c r="AC147" s="687"/>
      <c r="AD147" s="606"/>
      <c r="AE147" s="606"/>
      <c r="AF147" s="600"/>
      <c r="AG147" s="601"/>
      <c r="AH147" s="601"/>
      <c r="AI147" s="601"/>
      <c r="AJ147" s="607"/>
      <c r="AK147" s="294"/>
    </row>
    <row r="148" spans="2:37" ht="12.75">
      <c r="B148" s="555"/>
      <c r="C148" s="104" t="s">
        <v>102</v>
      </c>
      <c r="D148" s="98" t="s">
        <v>178</v>
      </c>
      <c r="E148" s="1">
        <v>0.5</v>
      </c>
      <c r="F148" s="504" t="s">
        <v>23</v>
      </c>
      <c r="G148" s="61">
        <f>IF(E148=0,"",FamilyFactor*E148)</f>
        <v>0.5</v>
      </c>
      <c r="H148" s="38">
        <f>IF(P148=0,"",P148)</f>
      </c>
      <c r="I148" s="40">
        <f>IF(G148="","",IF(H148="",G148-0,G148-H148))</f>
        <v>0.5</v>
      </c>
      <c r="J148" s="19">
        <f>IF(G148="","",IF(H148="",G148/2-0,IF((G148/2-H148)&lt;=0,0,G148/2-H148)))</f>
        <v>0.25</v>
      </c>
      <c r="K148" s="20">
        <f>IF(G148="","",IF(H148="",G148/4-0,IF((G148/4-H148)&lt;=0,0,G148/4-H148)))</f>
        <v>0.125</v>
      </c>
      <c r="L148" s="21">
        <f>IF(H148="","",IF(D148="indefinite",0,IF(D148="varies","varies",H148/D148)))</f>
      </c>
      <c r="M148" s="108" t="str">
        <f>'Goals, Inventory, Budget'!C148</f>
        <v>Yeast, active dry</v>
      </c>
      <c r="N148" s="11" t="str">
        <f>'Goals, Inventory, Budget'!F148</f>
        <v>lbs</v>
      </c>
      <c r="O148" s="60">
        <f>'Goals, Inventory, Budget'!G148</f>
        <v>0.5</v>
      </c>
      <c r="P148" s="227">
        <f>Q148*R148+S148*T148+U148*V148+X148*Y148</f>
        <v>0</v>
      </c>
      <c r="Q148" s="137"/>
      <c r="R148" s="138"/>
      <c r="S148" s="30"/>
      <c r="T148" s="31"/>
      <c r="U148" s="139"/>
      <c r="V148" s="140">
        <f>IF(R148=0,0,R148*5/0.75)</f>
        <v>0</v>
      </c>
      <c r="W148" s="1"/>
      <c r="X148" s="136"/>
      <c r="Y148" s="141"/>
      <c r="Z148" s="172" t="str">
        <f>'Goals, Inventory, Budget'!C148</f>
        <v>Yeast, active dry</v>
      </c>
      <c r="AA148" s="61">
        <f>'Goals, Inventory, Budget'!G148</f>
        <v>0.5</v>
      </c>
      <c r="AB148" s="11" t="str">
        <f>'Goals, Inventory, Budget'!F148</f>
        <v>lbs</v>
      </c>
      <c r="AC148" s="74"/>
      <c r="AD148" s="40">
        <f>'Goals, Inventory, Budget'!I148</f>
        <v>0.5</v>
      </c>
      <c r="AE148" s="19">
        <f>'Goals, Inventory, Budget'!J148</f>
        <v>0.25</v>
      </c>
      <c r="AF148" s="20">
        <f>'Goals, Inventory, Budget'!K148</f>
        <v>0.125</v>
      </c>
      <c r="AG148" s="146" t="str">
        <f>IF(AA148="","",IF(AC148=0,"price?",AD148*AC148))</f>
        <v>price?</v>
      </c>
      <c r="AH148" s="147" t="str">
        <f>IF(AA148="","",IF(AC148=0,"price?",AE148*AC148))</f>
        <v>price?</v>
      </c>
      <c r="AI148" s="147" t="str">
        <f>IF(AA148="","",IF(AC148=0,"price?",AF148*AC148))</f>
        <v>price?</v>
      </c>
      <c r="AJ148" s="236" t="str">
        <f>IF(AA148="","",IF(AC148=0,"price?",IF(AD148=0,0,AA148*AC148/12)))</f>
        <v>price?</v>
      </c>
      <c r="AK148" s="297"/>
    </row>
    <row r="149" spans="2:37" ht="12.75">
      <c r="B149" s="555"/>
      <c r="C149" s="104" t="s">
        <v>103</v>
      </c>
      <c r="D149" s="98" t="s">
        <v>181</v>
      </c>
      <c r="E149" s="1">
        <v>1</v>
      </c>
      <c r="F149" s="504" t="s">
        <v>23</v>
      </c>
      <c r="G149" s="61">
        <f>IF(E149=0,"",FamilyFactor*E149)</f>
        <v>1</v>
      </c>
      <c r="H149" s="38">
        <f>IF(P149=0,"",P149)</f>
      </c>
      <c r="I149" s="40">
        <f>IF(G149="","",IF(H149="",G149-0,G149-H149))</f>
        <v>1</v>
      </c>
      <c r="J149" s="19">
        <f>IF(G149="","",IF(H149="",G149/2-0,IF((G149/2-H149)&lt;=0,0,G149/2-H149)))</f>
        <v>0.5</v>
      </c>
      <c r="K149" s="20">
        <f>IF(G149="","",IF(H149="",G149/4-0,IF((G149/4-H149)&lt;=0,0,G149/4-H149)))</f>
        <v>0.25</v>
      </c>
      <c r="L149" s="21">
        <f>IF(H149="","",IF(D149="indefinite",0,IF(D149="varies","varies",H149/D149)))</f>
      </c>
      <c r="M149" s="108" t="str">
        <f>'Goals, Inventory, Budget'!C149</f>
        <v>baking powder</v>
      </c>
      <c r="N149" s="11" t="str">
        <f>'Goals, Inventory, Budget'!F149</f>
        <v>lbs</v>
      </c>
      <c r="O149" s="60">
        <f>'Goals, Inventory, Budget'!G149</f>
        <v>1</v>
      </c>
      <c r="P149" s="227">
        <f>Q149*R149+S149*T149+U149*V149+X149*Y149</f>
        <v>0</v>
      </c>
      <c r="Q149" s="137"/>
      <c r="R149" s="138"/>
      <c r="S149" s="30"/>
      <c r="T149" s="31"/>
      <c r="U149" s="139"/>
      <c r="V149" s="140">
        <f>IF(R149=0,0,R149*5/0.75)</f>
        <v>0</v>
      </c>
      <c r="W149" s="1"/>
      <c r="X149" s="136"/>
      <c r="Y149" s="141"/>
      <c r="Z149" s="172" t="str">
        <f>'Goals, Inventory, Budget'!C149</f>
        <v>baking powder</v>
      </c>
      <c r="AA149" s="61">
        <f>'Goals, Inventory, Budget'!G149</f>
        <v>1</v>
      </c>
      <c r="AB149" s="11" t="str">
        <f>'Goals, Inventory, Budget'!F149</f>
        <v>lbs</v>
      </c>
      <c r="AC149" s="74"/>
      <c r="AD149" s="40">
        <f>'Goals, Inventory, Budget'!I149</f>
        <v>1</v>
      </c>
      <c r="AE149" s="19">
        <f>'Goals, Inventory, Budget'!J149</f>
        <v>0.5</v>
      </c>
      <c r="AF149" s="20">
        <f>'Goals, Inventory, Budget'!K149</f>
        <v>0.25</v>
      </c>
      <c r="AG149" s="146" t="str">
        <f>IF(AA149="","",IF(AC149=0,"price?",AD149*AC149))</f>
        <v>price?</v>
      </c>
      <c r="AH149" s="147" t="str">
        <f>IF(AA149="","",IF(AC149=0,"price?",AE149*AC149))</f>
        <v>price?</v>
      </c>
      <c r="AI149" s="147" t="str">
        <f>IF(AA149="","",IF(AC149=0,"price?",AF149*AC149))</f>
        <v>price?</v>
      </c>
      <c r="AJ149" s="236" t="str">
        <f>IF(AA149="","",IF(AC149=0,"price?",IF(AD149=0,0,AA149*AC149/12)))</f>
        <v>price?</v>
      </c>
      <c r="AK149" s="297"/>
    </row>
    <row r="150" spans="2:37" ht="12.75">
      <c r="B150" s="555"/>
      <c r="C150" s="9" t="s">
        <v>104</v>
      </c>
      <c r="D150" s="105" t="s">
        <v>178</v>
      </c>
      <c r="E150" s="6">
        <v>1</v>
      </c>
      <c r="F150" s="513" t="s">
        <v>23</v>
      </c>
      <c r="G150" s="66">
        <f>IF(E150=0,"",FamilyFactor*E150)</f>
        <v>1</v>
      </c>
      <c r="H150" s="37">
        <f>IF(P150=0,"",P150)</f>
      </c>
      <c r="I150" s="40">
        <f>IF(G150="","",IF(H150="",G150-0,G150-H150))</f>
        <v>1</v>
      </c>
      <c r="J150" s="19">
        <f>IF(G150="","",IF(H150="",G150/2-0,IF((G150/2-H150)&lt;=0,0,G150/2-H150)))</f>
        <v>0.5</v>
      </c>
      <c r="K150" s="20">
        <f>IF(G150="","",IF(H150="",G150/4-0,IF((G150/4-H150)&lt;=0,0,G150/4-H150)))</f>
        <v>0.25</v>
      </c>
      <c r="L150" s="21">
        <f>IF(H150="","",IF(D150="indefinite",0,IF(D150="varies","varies",H150/D150)))</f>
      </c>
      <c r="M150" s="108" t="str">
        <f>'Goals, Inventory, Budget'!C150</f>
        <v>Baking soda</v>
      </c>
      <c r="N150" s="11" t="str">
        <f>'Goals, Inventory, Budget'!F150</f>
        <v>lbs</v>
      </c>
      <c r="O150" s="60">
        <f>'Goals, Inventory, Budget'!G150</f>
        <v>1</v>
      </c>
      <c r="P150" s="227">
        <f>Q150*R150+S150*T150+U150*V150+X150*Y150</f>
        <v>0</v>
      </c>
      <c r="Q150" s="137"/>
      <c r="R150" s="138"/>
      <c r="S150" s="30"/>
      <c r="T150" s="31"/>
      <c r="U150" s="139"/>
      <c r="V150" s="140">
        <f>IF(R150=0,0,R150*5/0.75)</f>
        <v>0</v>
      </c>
      <c r="W150" s="1"/>
      <c r="X150" s="136"/>
      <c r="Y150" s="141"/>
      <c r="Z150" s="132" t="str">
        <f>'Goals, Inventory, Budget'!C150</f>
        <v>Baking soda</v>
      </c>
      <c r="AA150" s="66">
        <f>'Goals, Inventory, Budget'!G150</f>
        <v>1</v>
      </c>
      <c r="AB150" s="26" t="str">
        <f>'Goals, Inventory, Budget'!F150</f>
        <v>lbs</v>
      </c>
      <c r="AC150" s="90"/>
      <c r="AD150" s="40">
        <f>'Goals, Inventory, Budget'!I150</f>
        <v>1</v>
      </c>
      <c r="AE150" s="19">
        <f>'Goals, Inventory, Budget'!J150</f>
        <v>0.5</v>
      </c>
      <c r="AF150" s="20">
        <f>'Goals, Inventory, Budget'!K150</f>
        <v>0.25</v>
      </c>
      <c r="AG150" s="146" t="str">
        <f>IF(AA150="","",IF(AC150=0,"price?",AD150*AC150))</f>
        <v>price?</v>
      </c>
      <c r="AH150" s="147" t="str">
        <f>IF(AA150="","",IF(AC150=0,"price?",AE150*AC150))</f>
        <v>price?</v>
      </c>
      <c r="AI150" s="147" t="str">
        <f>IF(AA150="","",IF(AC150=0,"price?",AF150*AC150))</f>
        <v>price?</v>
      </c>
      <c r="AJ150" s="236" t="str">
        <f>IF(AA150="","",IF(AC150=0,"price?",IF(AD150=0,0,AA150*AC150/12)))</f>
        <v>price?</v>
      </c>
      <c r="AK150" s="297"/>
    </row>
    <row r="151" spans="2:37" ht="13.5" thickBot="1">
      <c r="B151" s="555"/>
      <c r="C151" s="9" t="s">
        <v>245</v>
      </c>
      <c r="D151" s="105"/>
      <c r="E151" s="6">
        <v>1</v>
      </c>
      <c r="F151" s="513" t="s">
        <v>106</v>
      </c>
      <c r="G151" s="66">
        <f>IF(E151=0,"",FamilyFactor*E151)</f>
        <v>1</v>
      </c>
      <c r="H151" s="37">
        <f>IF(P151=0,"",P151)</f>
      </c>
      <c r="I151" s="73">
        <f>IF(G151="","",IF(H151="",G151-0,G151-H151))</f>
        <v>1</v>
      </c>
      <c r="J151" s="56">
        <f>IF(G151="","",IF(H151="",G151/2-0,IF((G151/2-H151)&lt;=0,0,G151/2-H151)))</f>
        <v>0.5</v>
      </c>
      <c r="K151" s="57">
        <f>IF(G151="","",IF(H151="",G151/4-0,IF((G151/4-H151)&lt;=0,0,G151/4-H151)))</f>
        <v>0.25</v>
      </c>
      <c r="L151" s="21">
        <f>IF(H151="","",IF(D151="indefinite",0,IF(D151="varies","varies",H151/D151)))</f>
      </c>
      <c r="M151" s="108" t="str">
        <f>'Goals, Inventory, Budget'!C151</f>
        <v>Vinegar (7.75 lb/gal)</v>
      </c>
      <c r="N151" s="11" t="str">
        <f>'Goals, Inventory, Budget'!F151</f>
        <v>gal</v>
      </c>
      <c r="O151" s="60">
        <f>'Goals, Inventory, Budget'!G151</f>
        <v>1</v>
      </c>
      <c r="P151" s="227">
        <f>Q151*R151+S151*T151+U151*V151+X151*Y151</f>
        <v>0</v>
      </c>
      <c r="Q151" s="137"/>
      <c r="R151" s="138"/>
      <c r="S151" s="30"/>
      <c r="T151" s="31"/>
      <c r="U151" s="139"/>
      <c r="V151" s="140">
        <f>IF(R151=0,0,R151*5/0.75)</f>
        <v>0</v>
      </c>
      <c r="W151" s="1"/>
      <c r="X151" s="136"/>
      <c r="Y151" s="141"/>
      <c r="Z151" s="132" t="str">
        <f>'Goals, Inventory, Budget'!C151</f>
        <v>Vinegar (7.75 lb/gal)</v>
      </c>
      <c r="AA151" s="66">
        <f>'Goals, Inventory, Budget'!G151</f>
        <v>1</v>
      </c>
      <c r="AB151" s="26" t="str">
        <f>'Goals, Inventory, Budget'!F151</f>
        <v>gal</v>
      </c>
      <c r="AC151" s="90"/>
      <c r="AD151" s="73">
        <f>'Goals, Inventory, Budget'!I151</f>
        <v>1</v>
      </c>
      <c r="AE151" s="56">
        <f>'Goals, Inventory, Budget'!J151</f>
        <v>0.5</v>
      </c>
      <c r="AF151" s="57">
        <f>'Goals, Inventory, Budget'!K151</f>
        <v>0.25</v>
      </c>
      <c r="AG151" s="148" t="str">
        <f>IF(AA151="","",IF(AC151=0,"price?",AD151*AC151))</f>
        <v>price?</v>
      </c>
      <c r="AH151" s="149" t="str">
        <f>IF(AA151="","",IF(AC151=0,"price?",AE151*AC151))</f>
        <v>price?</v>
      </c>
      <c r="AI151" s="149" t="str">
        <f>IF(AA151="","",IF(AC151=0,"price?",AF151*AC151))</f>
        <v>price?</v>
      </c>
      <c r="AJ151" s="250" t="str">
        <f>IF(AA151="","",IF(AC151=0,"price?",IF(AD151=0,0,AA151*AC151/12)))</f>
        <v>price?</v>
      </c>
      <c r="AK151" s="296"/>
    </row>
    <row r="152" spans="2:37" ht="13.5" thickTop="1">
      <c r="B152" s="555"/>
      <c r="C152" s="517" t="s">
        <v>105</v>
      </c>
      <c r="D152" s="664"/>
      <c r="E152" s="688">
        <f>SUM(E148:E150)+7.75*E151</f>
        <v>10.25</v>
      </c>
      <c r="F152" s="122" t="s">
        <v>23</v>
      </c>
      <c r="G152" s="59">
        <f>FamilyFactor*E152</f>
        <v>10.25</v>
      </c>
      <c r="H152" s="224">
        <f>P152</f>
        <v>0</v>
      </c>
      <c r="I152" s="41">
        <f>G152-H152</f>
        <v>10.25</v>
      </c>
      <c r="J152" s="52">
        <f>IF((G152/2-H152)&lt;=0,0,G152/2-H152)</f>
        <v>5.125</v>
      </c>
      <c r="K152" s="53">
        <f>IF((G152/4-H152)&lt;=0,0,G152/4-H152)</f>
        <v>2.5625</v>
      </c>
      <c r="L152" s="27"/>
      <c r="M152" s="177" t="str">
        <f>'Goals, Inventory, Budget'!C152</f>
        <v>Total Leaveners</v>
      </c>
      <c r="N152" s="126" t="str">
        <f>'Goals, Inventory, Budget'!F152</f>
        <v>lbs</v>
      </c>
      <c r="O152" s="59">
        <f>'Goals, Inventory, Budget'!G152</f>
        <v>10.25</v>
      </c>
      <c r="P152" s="224">
        <f>SUM(P148:P151)</f>
        <v>0</v>
      </c>
      <c r="Q152" s="591"/>
      <c r="R152" s="592"/>
      <c r="S152" s="593"/>
      <c r="T152" s="592"/>
      <c r="U152" s="593"/>
      <c r="V152" s="592"/>
      <c r="W152" s="594"/>
      <c r="X152" s="592"/>
      <c r="Y152" s="595"/>
      <c r="Z152" s="665" t="str">
        <f>'Goals, Inventory, Budget'!C152</f>
        <v>Total Leaveners</v>
      </c>
      <c r="AA152" s="59">
        <f>'Goals, Inventory, Budget'!G152</f>
        <v>10.25</v>
      </c>
      <c r="AB152" s="126" t="str">
        <f>'Goals, Inventory, Budget'!F152</f>
        <v>lbs</v>
      </c>
      <c r="AC152" s="84"/>
      <c r="AD152" s="41">
        <f>'Goals, Inventory, Budget'!I152</f>
        <v>10.25</v>
      </c>
      <c r="AE152" s="52">
        <f>'Goals, Inventory, Budget'!J152</f>
        <v>5.125</v>
      </c>
      <c r="AF152" s="53">
        <f>'Goals, Inventory, Budget'!K152</f>
        <v>2.5625</v>
      </c>
      <c r="AG152" s="144">
        <f>SUM(AG148:AG151)</f>
        <v>0</v>
      </c>
      <c r="AH152" s="145">
        <f>SUM(AH148:AH151)</f>
        <v>0</v>
      </c>
      <c r="AI152" s="233">
        <f>SUM(AI148:AI151)</f>
        <v>0</v>
      </c>
      <c r="AJ152" s="249">
        <f>SUM(AJ148:AJ151)</f>
        <v>0</v>
      </c>
      <c r="AK152" s="654"/>
    </row>
    <row r="153" spans="2:37" ht="12.75">
      <c r="B153" s="555"/>
      <c r="C153" s="498" t="s">
        <v>247</v>
      </c>
      <c r="D153" s="572"/>
      <c r="E153" s="572"/>
      <c r="F153" s="572"/>
      <c r="G153" s="572"/>
      <c r="H153" s="573" t="s">
        <v>232</v>
      </c>
      <c r="I153" s="597"/>
      <c r="J153" s="597"/>
      <c r="K153" s="598"/>
      <c r="L153" s="109">
        <f>E161/$J$143</f>
        <v>0.8333333333333334</v>
      </c>
      <c r="M153" s="302" t="str">
        <f>'Goals, Inventory, Budget'!C153</f>
        <v>Oils, fats, shortening (Recommended: 80% of Major Category minimum)</v>
      </c>
      <c r="N153" s="303">
        <f>'Goals, Inventory, Budget'!F153</f>
        <v>0</v>
      </c>
      <c r="O153" s="303">
        <f>'Goals, Inventory, Budget'!G153</f>
        <v>0</v>
      </c>
      <c r="P153" s="303" t="str">
        <f>'Goals, Inventory, Budget'!H153</f>
        <v>Actual percentage of major category:</v>
      </c>
      <c r="Q153" s="303">
        <f>'Goals, Inventory, Budget'!I153</f>
        <v>0</v>
      </c>
      <c r="R153" s="303">
        <f>'Goals, Inventory, Budget'!J153</f>
        <v>0</v>
      </c>
      <c r="S153" s="303">
        <f>'Goals, Inventory, Budget'!K153</f>
        <v>0</v>
      </c>
      <c r="T153" s="114"/>
      <c r="U153" s="113"/>
      <c r="V153" s="114"/>
      <c r="W153" s="115"/>
      <c r="X153" s="114"/>
      <c r="Y153" s="121"/>
      <c r="Z153" s="686" t="str">
        <f>'Goals, Inventory, Budget'!C153</f>
        <v>Oils, fats, shortening (Recommended: 80% of Major Category minimum)</v>
      </c>
      <c r="AA153" s="687"/>
      <c r="AB153" s="687"/>
      <c r="AC153" s="687"/>
      <c r="AD153" s="606"/>
      <c r="AE153" s="606"/>
      <c r="AF153" s="600"/>
      <c r="AG153" s="601"/>
      <c r="AH153" s="601"/>
      <c r="AI153" s="601"/>
      <c r="AJ153" s="607"/>
      <c r="AK153" s="603"/>
    </row>
    <row r="154" spans="2:37" ht="12.75">
      <c r="B154" s="555"/>
      <c r="C154" s="104" t="s">
        <v>242</v>
      </c>
      <c r="D154" s="98" t="s">
        <v>178</v>
      </c>
      <c r="E154" s="1">
        <v>10</v>
      </c>
      <c r="F154" s="504" t="s">
        <v>106</v>
      </c>
      <c r="G154" s="61">
        <f aca="true" t="shared" si="63" ref="G154:G160">IF(E154=0,"",FamilyFactor*E154)</f>
        <v>10</v>
      </c>
      <c r="H154" s="38">
        <f aca="true" t="shared" si="64" ref="H154:H160">IF(P154=0,"",P154)</f>
      </c>
      <c r="I154" s="40">
        <f aca="true" t="shared" si="65" ref="I154:I160">IF(G154="","",IF(H154="",G154-0,G154-H154))</f>
        <v>10</v>
      </c>
      <c r="J154" s="19">
        <f aca="true" t="shared" si="66" ref="J154:J160">IF(G154="","",IF(H154="",G154/2-0,IF((G154/2-H154)&lt;=0,0,G154/2-H154)))</f>
        <v>5</v>
      </c>
      <c r="K154" s="20">
        <f aca="true" t="shared" si="67" ref="K154:K160">IF(G154="","",IF(H154="",G154/4-0,IF((G154/4-H154)&lt;=0,0,G154/4-H154)))</f>
        <v>2.5</v>
      </c>
      <c r="L154" s="21">
        <f aca="true" t="shared" si="68" ref="L154:L160">IF(H154="","",IF(D154="indefinite",0,IF(D154="varies","varies",H154/D154)))</f>
      </c>
      <c r="M154" s="108" t="str">
        <f>'Goals, Inventory, Budget'!C154</f>
        <v>vegetable oil (7.5 lbs/gal.)</v>
      </c>
      <c r="N154" s="11" t="str">
        <f>'Goals, Inventory, Budget'!F154</f>
        <v>gal</v>
      </c>
      <c r="O154" s="60">
        <f>'Goals, Inventory, Budget'!G154</f>
        <v>10</v>
      </c>
      <c r="P154" s="227">
        <f aca="true" t="shared" si="69" ref="P154:P160">Q154*R154+S154*T154+U154*V154+X154*Y154</f>
        <v>0</v>
      </c>
      <c r="Q154" s="137"/>
      <c r="R154" s="138"/>
      <c r="S154" s="30"/>
      <c r="T154" s="31"/>
      <c r="U154" s="139"/>
      <c r="V154" s="140">
        <f aca="true" t="shared" si="70" ref="V154:V160">IF(R154=0,0,R154*5/0.75)</f>
        <v>0</v>
      </c>
      <c r="W154" s="1"/>
      <c r="X154" s="136"/>
      <c r="Y154" s="141"/>
      <c r="Z154" s="506" t="str">
        <f>'Goals, Inventory, Budget'!C154</f>
        <v>vegetable oil (7.5 lbs/gal.)</v>
      </c>
      <c r="AA154" s="61">
        <f>'Goals, Inventory, Budget'!G154</f>
        <v>10</v>
      </c>
      <c r="AB154" s="11" t="str">
        <f>'Goals, Inventory, Budget'!F154</f>
        <v>gal</v>
      </c>
      <c r="AC154" s="74">
        <v>5.17</v>
      </c>
      <c r="AD154" s="40">
        <f>'Goals, Inventory, Budget'!I154</f>
        <v>10</v>
      </c>
      <c r="AE154" s="19">
        <f>'Goals, Inventory, Budget'!J154</f>
        <v>5</v>
      </c>
      <c r="AF154" s="20">
        <f>'Goals, Inventory, Budget'!K154</f>
        <v>2.5</v>
      </c>
      <c r="AG154" s="146">
        <f aca="true" t="shared" si="71" ref="AG154:AG160">IF(AA154="","",IF(AC154=0,"price?",AD154*AC154))</f>
        <v>51.7</v>
      </c>
      <c r="AH154" s="147">
        <f aca="true" t="shared" si="72" ref="AH154:AH160">IF(AA154="","",IF(AC154=0,"price?",AE154*AC154))</f>
        <v>25.85</v>
      </c>
      <c r="AI154" s="147">
        <f aca="true" t="shared" si="73" ref="AI154:AI160">IF(AA154="","",IF(AC154=0,"price?",AF154*AC154))</f>
        <v>12.925</v>
      </c>
      <c r="AJ154" s="236">
        <f aca="true" t="shared" si="74" ref="AJ154:AJ160">IF(AA154="","",IF(AC154=0,"price?",IF(AD154=0,0,AA154*AC154/12)))</f>
        <v>4.308333333333334</v>
      </c>
      <c r="AK154" s="297"/>
    </row>
    <row r="155" spans="2:37" ht="12.75">
      <c r="B155" s="555"/>
      <c r="C155" s="168" t="s">
        <v>135</v>
      </c>
      <c r="D155" s="100" t="s">
        <v>19</v>
      </c>
      <c r="E155" s="2"/>
      <c r="F155" s="588" t="s">
        <v>23</v>
      </c>
      <c r="G155" s="61">
        <f t="shared" si="63"/>
      </c>
      <c r="H155" s="38">
        <f t="shared" si="64"/>
      </c>
      <c r="I155" s="40">
        <f t="shared" si="65"/>
      </c>
      <c r="J155" s="19">
        <f t="shared" si="66"/>
      </c>
      <c r="K155" s="20">
        <f t="shared" si="67"/>
      </c>
      <c r="L155" s="21">
        <f t="shared" si="68"/>
      </c>
      <c r="M155" s="108" t="str">
        <f>'Goals, Inventory, Budget'!C155</f>
        <v>lard</v>
      </c>
      <c r="N155" s="11" t="str">
        <f>'Goals, Inventory, Budget'!F155</f>
        <v>lbs</v>
      </c>
      <c r="O155" s="60">
        <f>'Goals, Inventory, Budget'!G155</f>
      </c>
      <c r="P155" s="227">
        <f t="shared" si="69"/>
        <v>0</v>
      </c>
      <c r="Q155" s="137"/>
      <c r="R155" s="138"/>
      <c r="S155" s="30"/>
      <c r="T155" s="31"/>
      <c r="U155" s="139"/>
      <c r="V155" s="140">
        <f t="shared" si="70"/>
        <v>0</v>
      </c>
      <c r="W155" s="1"/>
      <c r="X155" s="136"/>
      <c r="Y155" s="141"/>
      <c r="Z155" s="589" t="str">
        <f>'Goals, Inventory, Budget'!C155</f>
        <v>lard</v>
      </c>
      <c r="AA155" s="61">
        <f>'Goals, Inventory, Budget'!G155</f>
      </c>
      <c r="AB155" s="22" t="str">
        <f>'Goals, Inventory, Budget'!F155</f>
        <v>lbs</v>
      </c>
      <c r="AC155" s="81"/>
      <c r="AD155" s="40">
        <f>'Goals, Inventory, Budget'!I155</f>
      </c>
      <c r="AE155" s="19">
        <f>'Goals, Inventory, Budget'!J155</f>
      </c>
      <c r="AF155" s="20">
        <f>'Goals, Inventory, Budget'!K155</f>
      </c>
      <c r="AG155" s="146">
        <f t="shared" si="71"/>
      </c>
      <c r="AH155" s="147">
        <f t="shared" si="72"/>
      </c>
      <c r="AI155" s="147">
        <f t="shared" si="73"/>
      </c>
      <c r="AJ155" s="236">
        <f t="shared" si="74"/>
      </c>
      <c r="AK155" s="297"/>
    </row>
    <row r="156" spans="2:37" ht="12.75">
      <c r="B156" s="555"/>
      <c r="C156" s="168" t="s">
        <v>136</v>
      </c>
      <c r="D156" s="100" t="s">
        <v>179</v>
      </c>
      <c r="E156" s="2"/>
      <c r="F156" s="588" t="s">
        <v>23</v>
      </c>
      <c r="G156" s="61">
        <f t="shared" si="63"/>
      </c>
      <c r="H156" s="38">
        <f t="shared" si="64"/>
      </c>
      <c r="I156" s="40">
        <f t="shared" si="65"/>
      </c>
      <c r="J156" s="19">
        <f t="shared" si="66"/>
      </c>
      <c r="K156" s="20">
        <f t="shared" si="67"/>
      </c>
      <c r="L156" s="21">
        <f t="shared" si="68"/>
      </c>
      <c r="M156" s="108" t="str">
        <f>'Goals, Inventory, Budget'!C156</f>
        <v>sesame</v>
      </c>
      <c r="N156" s="11" t="str">
        <f>'Goals, Inventory, Budget'!F156</f>
        <v>lbs</v>
      </c>
      <c r="O156" s="60">
        <f>'Goals, Inventory, Budget'!G156</f>
      </c>
      <c r="P156" s="227">
        <f t="shared" si="69"/>
        <v>0</v>
      </c>
      <c r="Q156" s="137"/>
      <c r="R156" s="138"/>
      <c r="S156" s="30"/>
      <c r="T156" s="31"/>
      <c r="U156" s="139"/>
      <c r="V156" s="140">
        <f t="shared" si="70"/>
        <v>0</v>
      </c>
      <c r="W156" s="1"/>
      <c r="X156" s="136"/>
      <c r="Y156" s="141"/>
      <c r="Z156" s="589" t="str">
        <f>'Goals, Inventory, Budget'!C156</f>
        <v>sesame</v>
      </c>
      <c r="AA156" s="61">
        <f>'Goals, Inventory, Budget'!G156</f>
      </c>
      <c r="AB156" s="22" t="str">
        <f>'Goals, Inventory, Budget'!F156</f>
        <v>lbs</v>
      </c>
      <c r="AC156" s="81"/>
      <c r="AD156" s="40">
        <f>'Goals, Inventory, Budget'!I156</f>
      </c>
      <c r="AE156" s="19">
        <f>'Goals, Inventory, Budget'!J156</f>
      </c>
      <c r="AF156" s="20">
        <f>'Goals, Inventory, Budget'!K156</f>
      </c>
      <c r="AG156" s="146">
        <f t="shared" si="71"/>
      </c>
      <c r="AH156" s="147">
        <f t="shared" si="72"/>
      </c>
      <c r="AI156" s="147">
        <f t="shared" si="73"/>
      </c>
      <c r="AJ156" s="236">
        <f t="shared" si="74"/>
      </c>
      <c r="AK156" s="297"/>
    </row>
    <row r="157" spans="2:37" ht="12.75">
      <c r="B157" s="555"/>
      <c r="C157" s="168" t="s">
        <v>153</v>
      </c>
      <c r="D157" s="100" t="s">
        <v>19</v>
      </c>
      <c r="E157" s="2"/>
      <c r="F157" s="588" t="s">
        <v>23</v>
      </c>
      <c r="G157" s="61">
        <f t="shared" si="63"/>
      </c>
      <c r="H157" s="38">
        <f t="shared" si="64"/>
      </c>
      <c r="I157" s="40">
        <f t="shared" si="65"/>
      </c>
      <c r="J157" s="19">
        <f t="shared" si="66"/>
      </c>
      <c r="K157" s="20">
        <f t="shared" si="67"/>
      </c>
      <c r="L157" s="21">
        <f t="shared" si="68"/>
      </c>
      <c r="M157" s="108" t="str">
        <f>'Goals, Inventory, Budget'!C157</f>
        <v>Mayonnaise</v>
      </c>
      <c r="N157" s="11" t="str">
        <f>'Goals, Inventory, Budget'!F157</f>
        <v>lbs</v>
      </c>
      <c r="O157" s="60">
        <f>'Goals, Inventory, Budget'!G157</f>
      </c>
      <c r="P157" s="227">
        <f t="shared" si="69"/>
        <v>0</v>
      </c>
      <c r="Q157" s="137"/>
      <c r="R157" s="138"/>
      <c r="S157" s="30"/>
      <c r="T157" s="31"/>
      <c r="U157" s="139"/>
      <c r="V157" s="140">
        <f t="shared" si="70"/>
        <v>0</v>
      </c>
      <c r="W157" s="1"/>
      <c r="X157" s="136"/>
      <c r="Y157" s="141"/>
      <c r="Z157" s="589" t="str">
        <f>'Goals, Inventory, Budget'!C157</f>
        <v>Mayonnaise</v>
      </c>
      <c r="AA157" s="61">
        <f>'Goals, Inventory, Budget'!G157</f>
      </c>
      <c r="AB157" s="22" t="str">
        <f>'Goals, Inventory, Budget'!F157</f>
        <v>lbs</v>
      </c>
      <c r="AC157" s="81"/>
      <c r="AD157" s="40">
        <f>'Goals, Inventory, Budget'!I157</f>
      </c>
      <c r="AE157" s="19">
        <f>'Goals, Inventory, Budget'!J157</f>
      </c>
      <c r="AF157" s="20">
        <f>'Goals, Inventory, Budget'!K157</f>
      </c>
      <c r="AG157" s="146">
        <f t="shared" si="71"/>
      </c>
      <c r="AH157" s="147">
        <f t="shared" si="72"/>
      </c>
      <c r="AI157" s="147">
        <f t="shared" si="73"/>
      </c>
      <c r="AJ157" s="236">
        <f t="shared" si="74"/>
      </c>
      <c r="AK157" s="297"/>
    </row>
    <row r="158" spans="2:37" ht="25.5">
      <c r="B158" s="555"/>
      <c r="C158" s="168" t="s">
        <v>157</v>
      </c>
      <c r="D158" s="100" t="s">
        <v>180</v>
      </c>
      <c r="E158" s="2"/>
      <c r="F158" s="588" t="s">
        <v>23</v>
      </c>
      <c r="G158" s="61">
        <f t="shared" si="63"/>
      </c>
      <c r="H158" s="38">
        <f t="shared" si="64"/>
      </c>
      <c r="I158" s="40">
        <f t="shared" si="65"/>
      </c>
      <c r="J158" s="19">
        <f t="shared" si="66"/>
      </c>
      <c r="K158" s="20">
        <f t="shared" si="67"/>
      </c>
      <c r="L158" s="21">
        <f t="shared" si="68"/>
      </c>
      <c r="M158" s="108" t="str">
        <f>'Goals, Inventory, Budget'!C158</f>
        <v>Salad dressing (mayonnaise type)</v>
      </c>
      <c r="N158" s="11" t="str">
        <f>'Goals, Inventory, Budget'!F158</f>
        <v>lbs</v>
      </c>
      <c r="O158" s="60">
        <f>'Goals, Inventory, Budget'!G158</f>
      </c>
      <c r="P158" s="227">
        <f t="shared" si="69"/>
        <v>0</v>
      </c>
      <c r="Q158" s="137"/>
      <c r="R158" s="138"/>
      <c r="S158" s="30"/>
      <c r="T158" s="31"/>
      <c r="U158" s="139"/>
      <c r="V158" s="140">
        <f t="shared" si="70"/>
        <v>0</v>
      </c>
      <c r="W158" s="1"/>
      <c r="X158" s="136"/>
      <c r="Y158" s="141"/>
      <c r="Z158" s="589" t="str">
        <f>'Goals, Inventory, Budget'!C158</f>
        <v>Salad dressing (mayonnaise type)</v>
      </c>
      <c r="AA158" s="61">
        <f>'Goals, Inventory, Budget'!G158</f>
      </c>
      <c r="AB158" s="22" t="str">
        <f>'Goals, Inventory, Budget'!F158</f>
        <v>lbs</v>
      </c>
      <c r="AC158" s="81"/>
      <c r="AD158" s="40">
        <f>'Goals, Inventory, Budget'!I158</f>
      </c>
      <c r="AE158" s="19">
        <f>'Goals, Inventory, Budget'!J158</f>
      </c>
      <c r="AF158" s="20">
        <f>'Goals, Inventory, Budget'!K158</f>
      </c>
      <c r="AG158" s="146">
        <f t="shared" si="71"/>
      </c>
      <c r="AH158" s="147">
        <f t="shared" si="72"/>
      </c>
      <c r="AI158" s="147">
        <f t="shared" si="73"/>
      </c>
      <c r="AJ158" s="236">
        <f t="shared" si="74"/>
      </c>
      <c r="AK158" s="297"/>
    </row>
    <row r="159" spans="2:37" ht="12.75">
      <c r="B159" s="555"/>
      <c r="C159" s="168" t="s">
        <v>158</v>
      </c>
      <c r="D159" s="100" t="s">
        <v>37</v>
      </c>
      <c r="E159" s="2"/>
      <c r="F159" s="588" t="s">
        <v>23</v>
      </c>
      <c r="G159" s="61">
        <f t="shared" si="63"/>
      </c>
      <c r="H159" s="38">
        <f t="shared" si="64"/>
      </c>
      <c r="I159" s="40">
        <f t="shared" si="65"/>
      </c>
      <c r="J159" s="19">
        <f t="shared" si="66"/>
      </c>
      <c r="K159" s="20">
        <f t="shared" si="67"/>
      </c>
      <c r="L159" s="21">
        <f t="shared" si="68"/>
      </c>
      <c r="M159" s="108" t="str">
        <f>'Goals, Inventory, Budget'!C159</f>
        <v>peanut butter</v>
      </c>
      <c r="N159" s="11" t="str">
        <f>'Goals, Inventory, Budget'!F159</f>
        <v>lbs</v>
      </c>
      <c r="O159" s="60">
        <f>'Goals, Inventory, Budget'!G159</f>
      </c>
      <c r="P159" s="227">
        <f t="shared" si="69"/>
        <v>0</v>
      </c>
      <c r="Q159" s="137"/>
      <c r="R159" s="138"/>
      <c r="S159" s="30"/>
      <c r="T159" s="31"/>
      <c r="U159" s="139"/>
      <c r="V159" s="140">
        <f t="shared" si="70"/>
        <v>0</v>
      </c>
      <c r="W159" s="1"/>
      <c r="X159" s="136"/>
      <c r="Y159" s="141"/>
      <c r="Z159" s="589" t="str">
        <f>'Goals, Inventory, Budget'!C159</f>
        <v>peanut butter</v>
      </c>
      <c r="AA159" s="61">
        <f>'Goals, Inventory, Budget'!G159</f>
      </c>
      <c r="AB159" s="22" t="str">
        <f>'Goals, Inventory, Budget'!F159</f>
        <v>lbs</v>
      </c>
      <c r="AC159" s="81"/>
      <c r="AD159" s="40">
        <f>'Goals, Inventory, Budget'!I159</f>
      </c>
      <c r="AE159" s="19">
        <f>'Goals, Inventory, Budget'!J159</f>
      </c>
      <c r="AF159" s="20">
        <f>'Goals, Inventory, Budget'!K159</f>
      </c>
      <c r="AG159" s="146">
        <f t="shared" si="71"/>
      </c>
      <c r="AH159" s="147">
        <f t="shared" si="72"/>
      </c>
      <c r="AI159" s="147">
        <f t="shared" si="73"/>
      </c>
      <c r="AJ159" s="236">
        <f t="shared" si="74"/>
      </c>
      <c r="AK159" s="297"/>
    </row>
    <row r="160" spans="2:37" ht="13.5" thickBot="1">
      <c r="B160" s="555"/>
      <c r="C160" s="168" t="s">
        <v>107</v>
      </c>
      <c r="D160" s="100" t="s">
        <v>37</v>
      </c>
      <c r="E160" s="2"/>
      <c r="F160" s="588" t="s">
        <v>23</v>
      </c>
      <c r="G160" s="61">
        <f t="shared" si="63"/>
      </c>
      <c r="H160" s="38">
        <f t="shared" si="64"/>
      </c>
      <c r="I160" s="73">
        <f t="shared" si="65"/>
      </c>
      <c r="J160" s="56">
        <f t="shared" si="66"/>
      </c>
      <c r="K160" s="57">
        <f t="shared" si="67"/>
      </c>
      <c r="L160" s="25">
        <f t="shared" si="68"/>
      </c>
      <c r="M160" s="108" t="str">
        <f>'Goals, Inventory, Budget'!C160</f>
        <v>shortening</v>
      </c>
      <c r="N160" s="11" t="str">
        <f>'Goals, Inventory, Budget'!F160</f>
        <v>lbs</v>
      </c>
      <c r="O160" s="60">
        <f>'Goals, Inventory, Budget'!G160</f>
      </c>
      <c r="P160" s="227">
        <f t="shared" si="69"/>
        <v>0</v>
      </c>
      <c r="Q160" s="137"/>
      <c r="R160" s="138"/>
      <c r="S160" s="30"/>
      <c r="T160" s="31"/>
      <c r="U160" s="139"/>
      <c r="V160" s="140">
        <f t="shared" si="70"/>
        <v>0</v>
      </c>
      <c r="W160" s="1"/>
      <c r="X160" s="136"/>
      <c r="Y160" s="141"/>
      <c r="Z160" s="589" t="str">
        <f>'Goals, Inventory, Budget'!C160</f>
        <v>shortening</v>
      </c>
      <c r="AA160" s="61">
        <f>'Goals, Inventory, Budget'!G160</f>
      </c>
      <c r="AB160" s="22" t="str">
        <f>'Goals, Inventory, Budget'!F160</f>
        <v>lbs</v>
      </c>
      <c r="AC160" s="81"/>
      <c r="AD160" s="73">
        <f>'Goals, Inventory, Budget'!I160</f>
      </c>
      <c r="AE160" s="56">
        <f>'Goals, Inventory, Budget'!J160</f>
      </c>
      <c r="AF160" s="57">
        <f>'Goals, Inventory, Budget'!K160</f>
      </c>
      <c r="AG160" s="148">
        <f t="shared" si="71"/>
      </c>
      <c r="AH160" s="149">
        <f t="shared" si="72"/>
      </c>
      <c r="AI160" s="149">
        <f t="shared" si="73"/>
      </c>
      <c r="AJ160" s="250">
        <f t="shared" si="74"/>
      </c>
      <c r="AK160" s="298"/>
    </row>
    <row r="161" spans="2:36" ht="14.25" thickBot="1" thickTop="1">
      <c r="B161" s="555"/>
      <c r="C161" s="679" t="s">
        <v>108</v>
      </c>
      <c r="D161" s="680"/>
      <c r="E161" s="688">
        <f>E154*7.5+SUM(E155:E160)</f>
        <v>75</v>
      </c>
      <c r="F161" s="122" t="s">
        <v>23</v>
      </c>
      <c r="G161" s="59">
        <f>FamilyFactor*E161</f>
        <v>75</v>
      </c>
      <c r="H161" s="224">
        <f>P161</f>
        <v>0</v>
      </c>
      <c r="I161" s="41">
        <f>IF(G161="","",IF(H161="",G161-0,IF(G161&lt;H161,0,G161-H161)))</f>
        <v>75</v>
      </c>
      <c r="J161" s="52">
        <f>IF((G161/2-H161)&lt;=0,0,G161/2-H161)</f>
        <v>37.5</v>
      </c>
      <c r="K161" s="53">
        <f>IF((G161/4-H161)&lt;=0,0,G161/4-H161)</f>
        <v>18.75</v>
      </c>
      <c r="M161" s="177" t="str">
        <f>'Goals, Inventory, Budget'!C161</f>
        <v>Total oils</v>
      </c>
      <c r="N161" s="126" t="str">
        <f>'Goals, Inventory, Budget'!F161</f>
        <v>lbs</v>
      </c>
      <c r="O161" s="59">
        <f>'Goals, Inventory, Budget'!G161</f>
        <v>75</v>
      </c>
      <c r="P161" s="224">
        <f>SUM(P154:P160)</f>
        <v>0</v>
      </c>
      <c r="Q161" s="591"/>
      <c r="R161" s="592"/>
      <c r="S161" s="593"/>
      <c r="T161" s="655"/>
      <c r="U161" s="216"/>
      <c r="V161" s="655"/>
      <c r="W161" s="551"/>
      <c r="X161" s="655"/>
      <c r="Y161" s="656"/>
      <c r="Z161" s="665" t="str">
        <f>'Goals, Inventory, Budget'!C161</f>
        <v>Total oils</v>
      </c>
      <c r="AA161" s="59">
        <f>'Goals, Inventory, Budget'!G161</f>
        <v>75</v>
      </c>
      <c r="AB161" s="126" t="str">
        <f>'Goals, Inventory, Budget'!F161</f>
        <v>lbs</v>
      </c>
      <c r="AC161" s="84"/>
      <c r="AD161" s="41">
        <f>'Goals, Inventory, Budget'!I161</f>
        <v>75</v>
      </c>
      <c r="AE161" s="86">
        <f>'Goals, Inventory, Budget'!J161</f>
        <v>37.5</v>
      </c>
      <c r="AF161" s="87">
        <f>'Goals, Inventory, Budget'!K161</f>
        <v>18.75</v>
      </c>
      <c r="AG161" s="161">
        <f>SUM(AG154:AG160)</f>
        <v>51.7</v>
      </c>
      <c r="AH161" s="162">
        <f>SUM(AH154:AH160)</f>
        <v>25.85</v>
      </c>
      <c r="AI161" s="254">
        <f>SUM(AI154:AI160)</f>
        <v>12.925</v>
      </c>
      <c r="AJ161" s="248">
        <f>SUM(AJ154:AJ160)</f>
        <v>4.308333333333334</v>
      </c>
    </row>
    <row r="162" spans="2:36" ht="64.5" thickBot="1">
      <c r="B162" s="555"/>
      <c r="C162" s="626" t="s">
        <v>109</v>
      </c>
      <c r="D162" s="627"/>
      <c r="E162" s="125" t="s">
        <v>276</v>
      </c>
      <c r="F162" s="125" t="s">
        <v>15</v>
      </c>
      <c r="G162" s="124" t="s">
        <v>190</v>
      </c>
      <c r="H162" s="124" t="s">
        <v>189</v>
      </c>
      <c r="I162" s="124" t="s">
        <v>55</v>
      </c>
      <c r="J162" s="124" t="s">
        <v>56</v>
      </c>
      <c r="K162" s="123" t="s">
        <v>57</v>
      </c>
      <c r="M162" s="133" t="str">
        <f>'Goals, Inventory, Budget'!C162</f>
        <v>Cooking Catalysts - Salts, oils, leaveners</v>
      </c>
      <c r="N162" s="125" t="str">
        <f>'Goals, Inventory, Budget'!F162</f>
        <v>Units</v>
      </c>
      <c r="O162" s="124" t="str">
        <f>'Goals, Inventory, Budget'!G162</f>
        <v>Family Total Goal</v>
      </c>
      <c r="P162" s="124" t="str">
        <f>'Goals, Inventory, Budget'!H162</f>
        <v>In Inventory</v>
      </c>
      <c r="Q162" s="124" t="str">
        <f>'Goals, Inventory, Budget'!I162</f>
        <v>Still Need for 12 months</v>
      </c>
      <c r="R162" s="134" t="str">
        <f>'Goals, Inventory, Budget'!J162</f>
        <v>Still Need for 6 months</v>
      </c>
      <c r="S162" s="135" t="str">
        <f>'Goals, Inventory, Budget'!K162</f>
        <v>Still Need for 3 months</v>
      </c>
      <c r="Z162" s="657" t="str">
        <f>'Goals, Inventory, Budget'!C162</f>
        <v>Cooking Catalysts - Salts, oils, leaveners</v>
      </c>
      <c r="AA162" s="124" t="str">
        <f>'Goals, Inventory, Budget'!G162</f>
        <v>Family Total Goal</v>
      </c>
      <c r="AB162" s="125" t="str">
        <f>'Goals, Inventory, Budget'!F162</f>
        <v>Units</v>
      </c>
      <c r="AC162" s="150" t="s">
        <v>209</v>
      </c>
      <c r="AD162" s="124" t="str">
        <f>'Goals, Inventory, Budget'!I162</f>
        <v>Still Need for 12 months</v>
      </c>
      <c r="AE162" s="658" t="str">
        <f>'Goals, Inventory, Budget'!J162</f>
        <v>Still Need for 6 months</v>
      </c>
      <c r="AF162" s="659" t="str">
        <f>'Goals, Inventory, Budget'!K162</f>
        <v>Still Need for 3 months</v>
      </c>
      <c r="AG162" s="660" t="s">
        <v>210</v>
      </c>
      <c r="AH162" s="660" t="s">
        <v>211</v>
      </c>
      <c r="AI162" s="661" t="s">
        <v>212</v>
      </c>
      <c r="AJ162" s="662" t="s">
        <v>281</v>
      </c>
    </row>
    <row r="163" spans="2:36" ht="14.25" thickBot="1" thickTop="1">
      <c r="B163" s="555"/>
      <c r="C163" s="635" t="s">
        <v>48</v>
      </c>
      <c r="D163" s="636"/>
      <c r="E163" s="676">
        <f>(E146+E152+E161)</f>
        <v>90.25</v>
      </c>
      <c r="F163" s="637" t="s">
        <v>23</v>
      </c>
      <c r="G163" s="67">
        <f>FamilyFactor*E163</f>
        <v>90.25</v>
      </c>
      <c r="H163" s="229">
        <f>P163</f>
        <v>0</v>
      </c>
      <c r="I163" s="43">
        <f>IF(G163="","",IF(H163="",G163-0,IF(G163&lt;H163,0,G163-H163)))</f>
        <v>90.25</v>
      </c>
      <c r="J163" s="54">
        <f>IF((G163/2-H163)&lt;=0,0,G163/2-H163)</f>
        <v>45.125</v>
      </c>
      <c r="K163" s="55">
        <f>IF((G163/4-H163)&lt;=0,0,G163/4-H163)</f>
        <v>22.5625</v>
      </c>
      <c r="M163" s="128" t="str">
        <f>'Goals, Inventory, Budget'!C163</f>
        <v>Grand Total</v>
      </c>
      <c r="N163" s="129" t="str">
        <f>'Goals, Inventory, Budget'!F163</f>
        <v>lbs</v>
      </c>
      <c r="O163" s="67">
        <f>'Goals, Inventory, Budget'!G163</f>
        <v>90.25</v>
      </c>
      <c r="P163" s="229">
        <f>P161+P152+P146</f>
        <v>0</v>
      </c>
      <c r="Q163" s="43">
        <f>'Goals, Inventory, Budget'!I163</f>
        <v>90.25</v>
      </c>
      <c r="R163" s="54">
        <f>'Goals, Inventory, Budget'!J163</f>
        <v>45.125</v>
      </c>
      <c r="S163" s="49">
        <f>'Goals, Inventory, Budget'!K163</f>
        <v>22.5625</v>
      </c>
      <c r="Z163" s="663" t="str">
        <f>'Goals, Inventory, Budget'!C163</f>
        <v>Grand Total</v>
      </c>
      <c r="AA163" s="67">
        <f>'Goals, Inventory, Budget'!G163</f>
        <v>90.25</v>
      </c>
      <c r="AB163" s="129" t="str">
        <f>'Goals, Inventory, Budget'!F163</f>
        <v>lbs</v>
      </c>
      <c r="AC163" s="83"/>
      <c r="AD163" s="43">
        <f>'Goals, Inventory, Budget'!I163</f>
        <v>90.25</v>
      </c>
      <c r="AE163" s="54">
        <f>'Goals, Inventory, Budget'!J163</f>
        <v>45.125</v>
      </c>
      <c r="AF163" s="55">
        <f>'Goals, Inventory, Budget'!K163</f>
        <v>22.5625</v>
      </c>
      <c r="AG163" s="159">
        <f>AG146+AG152+AG161</f>
        <v>53.75</v>
      </c>
      <c r="AH163" s="160">
        <f>AH146+AH152+AH161</f>
        <v>26.875</v>
      </c>
      <c r="AI163" s="252">
        <f>AI146+AI152+AI161</f>
        <v>13.4375</v>
      </c>
      <c r="AJ163" s="247">
        <f>AJ146+AJ152+AJ161</f>
        <v>4.479166666666667</v>
      </c>
    </row>
    <row r="164" spans="2:40" s="199" customFormat="1" ht="14.25" thickBot="1" thickTop="1">
      <c r="B164" s="553"/>
      <c r="C164" s="205"/>
      <c r="D164" s="547"/>
      <c r="E164" s="202"/>
      <c r="F164" s="202"/>
      <c r="G164" s="201"/>
      <c r="H164" s="201"/>
      <c r="I164" s="203"/>
      <c r="J164" s="203"/>
      <c r="K164" s="203"/>
      <c r="L164" s="204"/>
      <c r="M164" s="205"/>
      <c r="N164" s="202"/>
      <c r="O164" s="201"/>
      <c r="P164" s="201"/>
      <c r="Q164" s="203"/>
      <c r="R164" s="204"/>
      <c r="S164" s="201"/>
      <c r="T164" s="204"/>
      <c r="U164" s="201"/>
      <c r="V164" s="204"/>
      <c r="W164" s="202"/>
      <c r="X164" s="204"/>
      <c r="Y164" s="201"/>
      <c r="Z164" s="554"/>
      <c r="AA164" s="201"/>
      <c r="AB164" s="202"/>
      <c r="AC164" s="208"/>
      <c r="AD164" s="203"/>
      <c r="AE164" s="201"/>
      <c r="AF164" s="206"/>
      <c r="AG164" s="207"/>
      <c r="AH164" s="208"/>
      <c r="AI164" s="208"/>
      <c r="AJ164" s="208"/>
      <c r="AK164" s="289"/>
      <c r="AL164" s="288"/>
      <c r="AM164" s="289"/>
      <c r="AN164" s="289"/>
    </row>
    <row r="165" spans="2:37" ht="48.75" thickBot="1" thickTop="1">
      <c r="B165" s="555" t="s">
        <v>144</v>
      </c>
      <c r="C165" s="638" t="s">
        <v>144</v>
      </c>
      <c r="D165" s="639"/>
      <c r="E165" s="639"/>
      <c r="F165" s="639"/>
      <c r="G165" s="639"/>
      <c r="H165" s="640"/>
      <c r="I165" s="557" t="s">
        <v>217</v>
      </c>
      <c r="J165" s="558">
        <f>'Storage Summary'!C12</f>
        <v>0</v>
      </c>
      <c r="K165" s="558" t="str">
        <f>'Storage Summary'!E12</f>
        <v>lbs</v>
      </c>
      <c r="L165" s="96" t="s">
        <v>188</v>
      </c>
      <c r="M165" s="304" t="str">
        <f>'Goals, Inventory, Budget'!C165</f>
        <v>Sprouting - Seeds &amp; Supplies</v>
      </c>
      <c r="N165" s="305">
        <f>'Goals, Inventory, Budget'!F165</f>
        <v>0</v>
      </c>
      <c r="O165" s="305">
        <f>'Goals, Inventory, Budget'!G165</f>
        <v>0</v>
      </c>
      <c r="P165" s="305">
        <f>'Goals, Inventory, Budget'!H165</f>
        <v>0</v>
      </c>
      <c r="Q165" s="305" t="str">
        <f>'Goals, Inventory, Budget'!I165</f>
        <v>(Adult Total:</v>
      </c>
      <c r="R165" s="305">
        <f>'Goals, Inventory, Budget'!J165</f>
        <v>0</v>
      </c>
      <c r="S165" s="305" t="str">
        <f>'Goals, Inventory, Budget'!K165</f>
        <v>lbs</v>
      </c>
      <c r="T165" s="110"/>
      <c r="U165" s="112"/>
      <c r="V165" s="110"/>
      <c r="W165" s="111"/>
      <c r="X165" s="110"/>
      <c r="Y165" s="116"/>
      <c r="Z165" s="641" t="str">
        <f>'Goals, Inventory, Budget'!C165</f>
        <v>Sprouting - Seeds &amp; Supplies</v>
      </c>
      <c r="AA165" s="642"/>
      <c r="AB165" s="642"/>
      <c r="AC165" s="642"/>
      <c r="AD165" s="642"/>
      <c r="AE165" s="643" t="str">
        <f>'Goals, Inventory, Budget'!I165</f>
        <v>(Adult Total:</v>
      </c>
      <c r="AF165" s="644">
        <f>'Goals, Inventory, Budget'!J165</f>
        <v>0</v>
      </c>
      <c r="AG165" s="644" t="str">
        <f>'Goals, Inventory, Budget'!K165</f>
        <v>lbs</v>
      </c>
      <c r="AH165" s="645" t="s">
        <v>188</v>
      </c>
      <c r="AI165" s="646"/>
      <c r="AJ165" s="647"/>
      <c r="AK165" s="292"/>
    </row>
    <row r="166" spans="2:37" ht="63.75">
      <c r="B166" s="555"/>
      <c r="C166" s="483" t="s">
        <v>13</v>
      </c>
      <c r="D166" s="484" t="s">
        <v>14</v>
      </c>
      <c r="E166" s="455" t="s">
        <v>276</v>
      </c>
      <c r="F166" s="455" t="s">
        <v>15</v>
      </c>
      <c r="G166" s="485" t="s">
        <v>190</v>
      </c>
      <c r="H166" s="485" t="s">
        <v>189</v>
      </c>
      <c r="I166" s="485" t="s">
        <v>55</v>
      </c>
      <c r="J166" s="485" t="s">
        <v>56</v>
      </c>
      <c r="K166" s="567" t="s">
        <v>57</v>
      </c>
      <c r="L166" s="46" t="s">
        <v>187</v>
      </c>
      <c r="M166" s="178" t="str">
        <f>'Goals, Inventory, Budget'!C166</f>
        <v>Storage Item</v>
      </c>
      <c r="N166" s="179" t="str">
        <f>'Goals, Inventory, Budget'!F166</f>
        <v>Units</v>
      </c>
      <c r="O166" s="180" t="str">
        <f>'Goals, Inventory, Budget'!G166</f>
        <v>Family Total Goal</v>
      </c>
      <c r="P166" s="180" t="str">
        <f>'Goals, Inventory, Budget'!H166</f>
        <v>In Inventory</v>
      </c>
      <c r="Q166" s="180" t="s">
        <v>191</v>
      </c>
      <c r="R166" s="181" t="s">
        <v>192</v>
      </c>
      <c r="S166" s="180" t="s">
        <v>193</v>
      </c>
      <c r="T166" s="182" t="s">
        <v>194</v>
      </c>
      <c r="U166" s="183" t="s">
        <v>195</v>
      </c>
      <c r="V166" s="182" t="s">
        <v>196</v>
      </c>
      <c r="W166" s="187" t="s">
        <v>197</v>
      </c>
      <c r="X166" s="188" t="s">
        <v>198</v>
      </c>
      <c r="Y166" s="189" t="s">
        <v>199</v>
      </c>
      <c r="Z166" s="483" t="str">
        <f>'Goals, Inventory, Budget'!C166</f>
        <v>Storage Item</v>
      </c>
      <c r="AA166" s="485" t="str">
        <f>'Goals, Inventory, Budget'!G166</f>
        <v>Family Total Goal</v>
      </c>
      <c r="AB166" s="455" t="str">
        <f>'Goals, Inventory, Budget'!F166</f>
        <v>Units</v>
      </c>
      <c r="AC166" s="648" t="s">
        <v>209</v>
      </c>
      <c r="AD166" s="485" t="str">
        <f>'Goals, Inventory, Budget'!I166</f>
        <v>Still Need for 12 months</v>
      </c>
      <c r="AE166" s="485" t="str">
        <f>'Goals, Inventory, Budget'!J166</f>
        <v>Still Need for 6 months</v>
      </c>
      <c r="AF166" s="567" t="str">
        <f>'Goals, Inventory, Budget'!K166</f>
        <v>Still Need for 3 months</v>
      </c>
      <c r="AG166" s="649" t="s">
        <v>210</v>
      </c>
      <c r="AH166" s="649" t="s">
        <v>211</v>
      </c>
      <c r="AI166" s="650" t="s">
        <v>212</v>
      </c>
      <c r="AJ166" s="651" t="s">
        <v>281</v>
      </c>
      <c r="AK166" s="290" t="s">
        <v>285</v>
      </c>
    </row>
    <row r="167" spans="2:37" ht="12.75">
      <c r="B167" s="555"/>
      <c r="C167" s="498" t="s">
        <v>220</v>
      </c>
      <c r="D167" s="572"/>
      <c r="E167" s="572"/>
      <c r="F167" s="572"/>
      <c r="G167" s="572"/>
      <c r="H167" s="572"/>
      <c r="I167" s="572"/>
      <c r="J167" s="572"/>
      <c r="K167" s="617"/>
      <c r="L167" s="97"/>
      <c r="M167" s="302" t="str">
        <f>'Goals, Inventory, Budget'!C167</f>
        <v>Beans, Grains &amp; Seeds - for best results, use only untreated or organic beans, grains &amp; seeds</v>
      </c>
      <c r="N167" s="306">
        <f>'Goals, Inventory, Budget'!F167</f>
        <v>0</v>
      </c>
      <c r="O167" s="306">
        <f>'Goals, Inventory, Budget'!G167</f>
        <v>0</v>
      </c>
      <c r="P167" s="306">
        <f>'Goals, Inventory, Budget'!H167</f>
        <v>0</v>
      </c>
      <c r="Q167" s="306">
        <f>'Goals, Inventory, Budget'!I167</f>
        <v>0</v>
      </c>
      <c r="R167" s="306">
        <f>'Goals, Inventory, Budget'!J167</f>
        <v>0</v>
      </c>
      <c r="S167" s="306">
        <f>'Goals, Inventory, Budget'!K167</f>
        <v>0</v>
      </c>
      <c r="T167" s="303"/>
      <c r="U167" s="303"/>
      <c r="V167" s="303"/>
      <c r="W167" s="303"/>
      <c r="X167" s="303"/>
      <c r="Y167" s="307"/>
      <c r="Z167" s="686" t="str">
        <f>'Goals, Inventory, Budget'!C167</f>
        <v>Beans, Grains &amp; Seeds - for best results, use only untreated or organic beans, grains &amp; seeds</v>
      </c>
      <c r="AA167" s="689"/>
      <c r="AB167" s="689"/>
      <c r="AC167" s="689"/>
      <c r="AD167" s="689"/>
      <c r="AE167" s="689"/>
      <c r="AF167" s="690"/>
      <c r="AG167" s="601"/>
      <c r="AH167" s="601"/>
      <c r="AI167" s="601"/>
      <c r="AJ167" s="607"/>
      <c r="AK167" s="578"/>
    </row>
    <row r="168" spans="2:37" ht="12.75">
      <c r="B168" s="555"/>
      <c r="C168" s="104" t="s">
        <v>137</v>
      </c>
      <c r="D168" s="98" t="s">
        <v>177</v>
      </c>
      <c r="E168" s="1">
        <v>1</v>
      </c>
      <c r="F168" s="504" t="s">
        <v>23</v>
      </c>
      <c r="G168" s="61">
        <f>IF(E168=0,"",FamilyFactor*E168)</f>
        <v>1</v>
      </c>
      <c r="H168" s="38">
        <f aca="true" t="shared" si="75" ref="H168:H177">IF(P168=0,"",P168)</f>
      </c>
      <c r="I168" s="40">
        <f aca="true" t="shared" si="76" ref="I168:I177">IF(G168="","",IF(H168="",G168-0,G168-H168))</f>
        <v>1</v>
      </c>
      <c r="J168" s="19">
        <f aca="true" t="shared" si="77" ref="J168:J177">IF(G168="","",IF(H168="",G168/2-0,IF((G168/2-H168)&lt;=0,0,G168/2-H168)))</f>
        <v>0.5</v>
      </c>
      <c r="K168" s="20">
        <f aca="true" t="shared" si="78" ref="K168:K177">IF(G168="","",IF(H168="",G168/4-0,IF((G168/4-H168)&lt;=0,0,G168/4-H168)))</f>
        <v>0.25</v>
      </c>
      <c r="L168" s="21">
        <f aca="true" t="shared" si="79" ref="L168:L177">IF(H168="","",IF(D168="indefinite",0,IF(D168="varies","varies",H168/D168)))</f>
      </c>
      <c r="M168" s="108" t="str">
        <f>'Goals, Inventory, Budget'!C168</f>
        <v>alfalfa</v>
      </c>
      <c r="N168" s="11" t="str">
        <f>'Goals, Inventory, Budget'!F168</f>
        <v>lbs</v>
      </c>
      <c r="O168" s="60">
        <f>'Goals, Inventory, Budget'!G168</f>
        <v>1</v>
      </c>
      <c r="P168" s="227">
        <f aca="true" t="shared" si="80" ref="P168:P177">Q168*R168+S168*T168+U168*V168+X168*Y168</f>
        <v>0</v>
      </c>
      <c r="Q168" s="137"/>
      <c r="R168" s="138"/>
      <c r="S168" s="30"/>
      <c r="T168" s="31"/>
      <c r="U168" s="139"/>
      <c r="V168" s="140">
        <f aca="true" t="shared" si="81" ref="V168:V177">IF(R168=0,0,R168*5/0.75)</f>
        <v>0</v>
      </c>
      <c r="W168" s="1"/>
      <c r="X168" s="136"/>
      <c r="Y168" s="141"/>
      <c r="Z168" s="172" t="str">
        <f>'Goals, Inventory, Budget'!C168</f>
        <v>alfalfa</v>
      </c>
      <c r="AA168" s="61">
        <f>'Goals, Inventory, Budget'!G168</f>
        <v>1</v>
      </c>
      <c r="AB168" s="11" t="str">
        <f>'Goals, Inventory, Budget'!F168</f>
        <v>lbs</v>
      </c>
      <c r="AC168" s="74"/>
      <c r="AD168" s="40">
        <f>'Goals, Inventory, Budget'!I168</f>
        <v>1</v>
      </c>
      <c r="AE168" s="19">
        <f>'Goals, Inventory, Budget'!J168</f>
        <v>0.5</v>
      </c>
      <c r="AF168" s="20">
        <f>'Goals, Inventory, Budget'!K168</f>
        <v>0.25</v>
      </c>
      <c r="AG168" s="146" t="str">
        <f aca="true" t="shared" si="82" ref="AG168:AG177">IF(AA168="","",IF(AC168=0,"price?",AD168*AC168))</f>
        <v>price?</v>
      </c>
      <c r="AH168" s="147" t="str">
        <f aca="true" t="shared" si="83" ref="AH168:AH177">IF(AA168="","",IF(AC168=0,"price?",AE168*AC168))</f>
        <v>price?</v>
      </c>
      <c r="AI168" s="147" t="str">
        <f aca="true" t="shared" si="84" ref="AI168:AI177">IF(AA168="","",IF(AC168=0,"price?",AF168*AC168))</f>
        <v>price?</v>
      </c>
      <c r="AJ168" s="236" t="str">
        <f aca="true" t="shared" si="85" ref="AJ168:AJ177">IF(AA168="","",IF(AC168=0,"price?",IF(AD168=0,0,AA168*AC168/12)))</f>
        <v>price?</v>
      </c>
      <c r="AK168" s="297"/>
    </row>
    <row r="169" spans="2:37" ht="12.75">
      <c r="B169" s="555"/>
      <c r="C169" s="104" t="s">
        <v>138</v>
      </c>
      <c r="D169" s="98" t="s">
        <v>177</v>
      </c>
      <c r="E169" s="1"/>
      <c r="F169" s="504" t="s">
        <v>23</v>
      </c>
      <c r="G169" s="61">
        <f>IF(E169=0,"",FamilyFactor*E169)</f>
      </c>
      <c r="H169" s="38">
        <f t="shared" si="75"/>
      </c>
      <c r="I169" s="40">
        <f t="shared" si="76"/>
      </c>
      <c r="J169" s="19">
        <f t="shared" si="77"/>
      </c>
      <c r="K169" s="20">
        <f t="shared" si="78"/>
      </c>
      <c r="L169" s="21">
        <f t="shared" si="79"/>
      </c>
      <c r="M169" s="108" t="str">
        <f>'Goals, Inventory, Budget'!C169</f>
        <v>barley, unhulled</v>
      </c>
      <c r="N169" s="11" t="str">
        <f>'Goals, Inventory, Budget'!F169</f>
        <v>lbs</v>
      </c>
      <c r="O169" s="60">
        <f>'Goals, Inventory, Budget'!G169</f>
      </c>
      <c r="P169" s="227">
        <f t="shared" si="80"/>
        <v>0</v>
      </c>
      <c r="Q169" s="137"/>
      <c r="R169" s="138"/>
      <c r="S169" s="30"/>
      <c r="T169" s="31"/>
      <c r="U169" s="139"/>
      <c r="V169" s="140">
        <f t="shared" si="81"/>
        <v>0</v>
      </c>
      <c r="W169" s="1"/>
      <c r="X169" s="136"/>
      <c r="Y169" s="141"/>
      <c r="Z169" s="172" t="str">
        <f>'Goals, Inventory, Budget'!C169</f>
        <v>barley, unhulled</v>
      </c>
      <c r="AA169" s="61">
        <f>'Goals, Inventory, Budget'!G169</f>
      </c>
      <c r="AB169" s="11" t="str">
        <f>'Goals, Inventory, Budget'!F169</f>
        <v>lbs</v>
      </c>
      <c r="AC169" s="74"/>
      <c r="AD169" s="40">
        <f>'Goals, Inventory, Budget'!I169</f>
      </c>
      <c r="AE169" s="19">
        <f>'Goals, Inventory, Budget'!J169</f>
      </c>
      <c r="AF169" s="20">
        <f>'Goals, Inventory, Budget'!K169</f>
      </c>
      <c r="AG169" s="146">
        <f t="shared" si="82"/>
      </c>
      <c r="AH169" s="147">
        <f t="shared" si="83"/>
      </c>
      <c r="AI169" s="147">
        <f t="shared" si="84"/>
      </c>
      <c r="AJ169" s="236">
        <f t="shared" si="85"/>
      </c>
      <c r="AK169" s="297"/>
    </row>
    <row r="170" spans="2:37" ht="12.75">
      <c r="B170" s="555"/>
      <c r="C170" s="9" t="s">
        <v>124</v>
      </c>
      <c r="D170" s="98" t="s">
        <v>177</v>
      </c>
      <c r="E170" s="1"/>
      <c r="F170" s="504" t="s">
        <v>23</v>
      </c>
      <c r="G170" s="61">
        <f aca="true" t="shared" si="86" ref="G170:G177">IF(E170=0,"",FamilyFactor*E170)</f>
      </c>
      <c r="H170" s="37">
        <f t="shared" si="75"/>
      </c>
      <c r="I170" s="40">
        <f t="shared" si="76"/>
      </c>
      <c r="J170" s="19">
        <f t="shared" si="77"/>
      </c>
      <c r="K170" s="20">
        <f t="shared" si="78"/>
      </c>
      <c r="L170" s="21">
        <f t="shared" si="79"/>
      </c>
      <c r="M170" s="108" t="str">
        <f>'Goals, Inventory, Budget'!C170</f>
        <v>peas</v>
      </c>
      <c r="N170" s="11" t="str">
        <f>'Goals, Inventory, Budget'!F170</f>
        <v>lbs</v>
      </c>
      <c r="O170" s="60">
        <f>'Goals, Inventory, Budget'!G170</f>
      </c>
      <c r="P170" s="227">
        <f t="shared" si="80"/>
        <v>0</v>
      </c>
      <c r="Q170" s="137"/>
      <c r="R170" s="138"/>
      <c r="S170" s="30"/>
      <c r="T170" s="31"/>
      <c r="U170" s="139"/>
      <c r="V170" s="140">
        <f t="shared" si="81"/>
        <v>0</v>
      </c>
      <c r="W170" s="1"/>
      <c r="X170" s="136"/>
      <c r="Y170" s="141"/>
      <c r="Z170" s="132" t="str">
        <f>'Goals, Inventory, Budget'!C170</f>
        <v>peas</v>
      </c>
      <c r="AA170" s="61">
        <f>'Goals, Inventory, Budget'!G170</f>
      </c>
      <c r="AB170" s="11" t="str">
        <f>'Goals, Inventory, Budget'!F170</f>
        <v>lbs</v>
      </c>
      <c r="AC170" s="74"/>
      <c r="AD170" s="40">
        <f>'Goals, Inventory, Budget'!I170</f>
      </c>
      <c r="AE170" s="19">
        <f>'Goals, Inventory, Budget'!J170</f>
      </c>
      <c r="AF170" s="20">
        <f>'Goals, Inventory, Budget'!K170</f>
      </c>
      <c r="AG170" s="146">
        <f t="shared" si="82"/>
      </c>
      <c r="AH170" s="147">
        <f t="shared" si="83"/>
      </c>
      <c r="AI170" s="147">
        <f t="shared" si="84"/>
      </c>
      <c r="AJ170" s="236">
        <f t="shared" si="85"/>
      </c>
      <c r="AK170" s="297"/>
    </row>
    <row r="171" spans="2:37" ht="12.75">
      <c r="B171" s="555"/>
      <c r="C171" s="9" t="s">
        <v>139</v>
      </c>
      <c r="D171" s="98" t="s">
        <v>177</v>
      </c>
      <c r="E171" s="1"/>
      <c r="F171" s="504" t="s">
        <v>23</v>
      </c>
      <c r="G171" s="61">
        <f t="shared" si="86"/>
      </c>
      <c r="H171" s="37">
        <f t="shared" si="75"/>
      </c>
      <c r="I171" s="40">
        <f t="shared" si="76"/>
      </c>
      <c r="J171" s="19">
        <f t="shared" si="77"/>
      </c>
      <c r="K171" s="20">
        <f t="shared" si="78"/>
      </c>
      <c r="L171" s="21">
        <f t="shared" si="79"/>
      </c>
      <c r="M171" s="108" t="str">
        <f>'Goals, Inventory, Budget'!C171</f>
        <v>soybean</v>
      </c>
      <c r="N171" s="11" t="str">
        <f>'Goals, Inventory, Budget'!F171</f>
        <v>lbs</v>
      </c>
      <c r="O171" s="60">
        <f>'Goals, Inventory, Budget'!G171</f>
      </c>
      <c r="P171" s="227">
        <f t="shared" si="80"/>
        <v>0</v>
      </c>
      <c r="Q171" s="137"/>
      <c r="R171" s="138"/>
      <c r="S171" s="30"/>
      <c r="T171" s="31"/>
      <c r="U171" s="139"/>
      <c r="V171" s="140">
        <f t="shared" si="81"/>
        <v>0</v>
      </c>
      <c r="W171" s="1"/>
      <c r="X171" s="136"/>
      <c r="Y171" s="141"/>
      <c r="Z171" s="132" t="str">
        <f>'Goals, Inventory, Budget'!C171</f>
        <v>soybean</v>
      </c>
      <c r="AA171" s="61">
        <f>'Goals, Inventory, Budget'!G171</f>
      </c>
      <c r="AB171" s="11" t="str">
        <f>'Goals, Inventory, Budget'!F171</f>
        <v>lbs</v>
      </c>
      <c r="AC171" s="74"/>
      <c r="AD171" s="40">
        <f>'Goals, Inventory, Budget'!I171</f>
      </c>
      <c r="AE171" s="19">
        <f>'Goals, Inventory, Budget'!J171</f>
      </c>
      <c r="AF171" s="20">
        <f>'Goals, Inventory, Budget'!K171</f>
      </c>
      <c r="AG171" s="146">
        <f t="shared" si="82"/>
      </c>
      <c r="AH171" s="147">
        <f t="shared" si="83"/>
      </c>
      <c r="AI171" s="147">
        <f t="shared" si="84"/>
      </c>
      <c r="AJ171" s="236">
        <f t="shared" si="85"/>
      </c>
      <c r="AK171" s="297"/>
    </row>
    <row r="172" spans="2:37" ht="12.75">
      <c r="B172" s="555"/>
      <c r="C172" s="9" t="s">
        <v>140</v>
      </c>
      <c r="D172" s="98" t="s">
        <v>177</v>
      </c>
      <c r="E172" s="1"/>
      <c r="F172" s="504" t="s">
        <v>23</v>
      </c>
      <c r="G172" s="61">
        <f t="shared" si="86"/>
      </c>
      <c r="H172" s="37">
        <f t="shared" si="75"/>
      </c>
      <c r="I172" s="40">
        <f t="shared" si="76"/>
      </c>
      <c r="J172" s="19">
        <f t="shared" si="77"/>
      </c>
      <c r="K172" s="20">
        <f t="shared" si="78"/>
      </c>
      <c r="L172" s="21">
        <f t="shared" si="79"/>
      </c>
      <c r="M172" s="108" t="str">
        <f>'Goals, Inventory, Budget'!C172</f>
        <v>vegetables - your selection</v>
      </c>
      <c r="N172" s="11" t="str">
        <f>'Goals, Inventory, Budget'!F172</f>
        <v>lbs</v>
      </c>
      <c r="O172" s="60">
        <f>'Goals, Inventory, Budget'!G172</f>
      </c>
      <c r="P172" s="227">
        <f t="shared" si="80"/>
        <v>0</v>
      </c>
      <c r="Q172" s="137"/>
      <c r="R172" s="138"/>
      <c r="S172" s="30"/>
      <c r="T172" s="31"/>
      <c r="U172" s="139"/>
      <c r="V172" s="140">
        <f t="shared" si="81"/>
        <v>0</v>
      </c>
      <c r="W172" s="1"/>
      <c r="X172" s="136"/>
      <c r="Y172" s="141"/>
      <c r="Z172" s="132" t="str">
        <f>'Goals, Inventory, Budget'!C172</f>
        <v>vegetables - your selection</v>
      </c>
      <c r="AA172" s="61">
        <f>'Goals, Inventory, Budget'!G172</f>
      </c>
      <c r="AB172" s="11" t="str">
        <f>'Goals, Inventory, Budget'!F172</f>
        <v>lbs</v>
      </c>
      <c r="AC172" s="74"/>
      <c r="AD172" s="40">
        <f>'Goals, Inventory, Budget'!I172</f>
      </c>
      <c r="AE172" s="19">
        <f>'Goals, Inventory, Budget'!J172</f>
      </c>
      <c r="AF172" s="20">
        <f>'Goals, Inventory, Budget'!K172</f>
      </c>
      <c r="AG172" s="146">
        <f t="shared" si="82"/>
      </c>
      <c r="AH172" s="147">
        <f t="shared" si="83"/>
      </c>
      <c r="AI172" s="147">
        <f t="shared" si="84"/>
      </c>
      <c r="AJ172" s="236">
        <f t="shared" si="85"/>
      </c>
      <c r="AK172" s="297"/>
    </row>
    <row r="173" spans="2:37" ht="12.75">
      <c r="B173" s="555"/>
      <c r="C173" s="9" t="s">
        <v>28</v>
      </c>
      <c r="D173" s="98" t="s">
        <v>177</v>
      </c>
      <c r="E173" s="1"/>
      <c r="F173" s="504" t="s">
        <v>23</v>
      </c>
      <c r="G173" s="61">
        <f t="shared" si="86"/>
      </c>
      <c r="H173" s="37">
        <f t="shared" si="75"/>
      </c>
      <c r="I173" s="40">
        <f t="shared" si="76"/>
      </c>
      <c r="J173" s="19">
        <f t="shared" si="77"/>
      </c>
      <c r="K173" s="20">
        <f t="shared" si="78"/>
      </c>
      <c r="L173" s="21">
        <f t="shared" si="79"/>
      </c>
      <c r="M173" s="108" t="str">
        <f>'Goals, Inventory, Budget'!C173</f>
        <v>wheat</v>
      </c>
      <c r="N173" s="11" t="str">
        <f>'Goals, Inventory, Budget'!F173</f>
        <v>lbs</v>
      </c>
      <c r="O173" s="60">
        <f>'Goals, Inventory, Budget'!G173</f>
      </c>
      <c r="P173" s="227">
        <f t="shared" si="80"/>
        <v>0</v>
      </c>
      <c r="Q173" s="137"/>
      <c r="R173" s="138"/>
      <c r="S173" s="30"/>
      <c r="T173" s="31"/>
      <c r="U173" s="139"/>
      <c r="V173" s="140">
        <f t="shared" si="81"/>
        <v>0</v>
      </c>
      <c r="W173" s="1"/>
      <c r="X173" s="136"/>
      <c r="Y173" s="141"/>
      <c r="Z173" s="132" t="str">
        <f>'Goals, Inventory, Budget'!C173</f>
        <v>wheat</v>
      </c>
      <c r="AA173" s="61">
        <f>'Goals, Inventory, Budget'!G173</f>
      </c>
      <c r="AB173" s="11" t="str">
        <f>'Goals, Inventory, Budget'!F173</f>
        <v>lbs</v>
      </c>
      <c r="AC173" s="74"/>
      <c r="AD173" s="40">
        <f>'Goals, Inventory, Budget'!I173</f>
      </c>
      <c r="AE173" s="19">
        <f>'Goals, Inventory, Budget'!J173</f>
      </c>
      <c r="AF173" s="20">
        <f>'Goals, Inventory, Budget'!K173</f>
      </c>
      <c r="AG173" s="146">
        <f t="shared" si="82"/>
      </c>
      <c r="AH173" s="147">
        <f t="shared" si="83"/>
      </c>
      <c r="AI173" s="147">
        <f t="shared" si="84"/>
      </c>
      <c r="AJ173" s="236">
        <f t="shared" si="85"/>
      </c>
      <c r="AK173" s="297"/>
    </row>
    <row r="174" spans="2:37" ht="12.75">
      <c r="B174" s="555"/>
      <c r="C174" s="9" t="s">
        <v>141</v>
      </c>
      <c r="D174" s="98" t="s">
        <v>177</v>
      </c>
      <c r="E174" s="1"/>
      <c r="F174" s="504" t="s">
        <v>23</v>
      </c>
      <c r="G174" s="61">
        <f t="shared" si="86"/>
      </c>
      <c r="H174" s="37">
        <f t="shared" si="75"/>
      </c>
      <c r="I174" s="40">
        <f t="shared" si="76"/>
      </c>
      <c r="J174" s="19">
        <f t="shared" si="77"/>
      </c>
      <c r="K174" s="20">
        <f t="shared" si="78"/>
      </c>
      <c r="L174" s="21">
        <f t="shared" si="79"/>
      </c>
      <c r="M174" s="108" t="str">
        <f>'Goals, Inventory, Budget'!C174</f>
        <v>your selection</v>
      </c>
      <c r="N174" s="11" t="str">
        <f>'Goals, Inventory, Budget'!F174</f>
        <v>lbs</v>
      </c>
      <c r="O174" s="60">
        <f>'Goals, Inventory, Budget'!G174</f>
      </c>
      <c r="P174" s="227">
        <f t="shared" si="80"/>
        <v>0</v>
      </c>
      <c r="Q174" s="137"/>
      <c r="R174" s="138"/>
      <c r="S174" s="30"/>
      <c r="T174" s="31"/>
      <c r="U174" s="139"/>
      <c r="V174" s="140">
        <f t="shared" si="81"/>
        <v>0</v>
      </c>
      <c r="W174" s="1"/>
      <c r="X174" s="136"/>
      <c r="Y174" s="141"/>
      <c r="Z174" s="691" t="str">
        <f>'Goals, Inventory, Budget'!C174</f>
        <v>your selection</v>
      </c>
      <c r="AA174" s="61">
        <f>'Goals, Inventory, Budget'!G174</f>
      </c>
      <c r="AB174" s="11" t="str">
        <f>'Goals, Inventory, Budget'!F174</f>
        <v>lbs</v>
      </c>
      <c r="AC174" s="74"/>
      <c r="AD174" s="40">
        <f>'Goals, Inventory, Budget'!I174</f>
      </c>
      <c r="AE174" s="19">
        <f>'Goals, Inventory, Budget'!J174</f>
      </c>
      <c r="AF174" s="20">
        <f>'Goals, Inventory, Budget'!K174</f>
      </c>
      <c r="AG174" s="146">
        <f t="shared" si="82"/>
      </c>
      <c r="AH174" s="147">
        <f t="shared" si="83"/>
      </c>
      <c r="AI174" s="147">
        <f t="shared" si="84"/>
      </c>
      <c r="AJ174" s="236">
        <f t="shared" si="85"/>
      </c>
      <c r="AK174" s="297"/>
    </row>
    <row r="175" spans="2:37" ht="12.75">
      <c r="B175" s="555"/>
      <c r="C175" s="9" t="s">
        <v>141</v>
      </c>
      <c r="D175" s="98" t="s">
        <v>177</v>
      </c>
      <c r="E175" s="1"/>
      <c r="F175" s="504" t="s">
        <v>23</v>
      </c>
      <c r="G175" s="61">
        <f t="shared" si="86"/>
      </c>
      <c r="H175" s="37">
        <f t="shared" si="75"/>
      </c>
      <c r="I175" s="40">
        <f t="shared" si="76"/>
      </c>
      <c r="J175" s="19">
        <f t="shared" si="77"/>
      </c>
      <c r="K175" s="20">
        <f t="shared" si="78"/>
      </c>
      <c r="L175" s="21">
        <f t="shared" si="79"/>
      </c>
      <c r="M175" s="108" t="str">
        <f>'Goals, Inventory, Budget'!C175</f>
        <v>your selection</v>
      </c>
      <c r="N175" s="11" t="str">
        <f>'Goals, Inventory, Budget'!F175</f>
        <v>lbs</v>
      </c>
      <c r="O175" s="60">
        <f>'Goals, Inventory, Budget'!G175</f>
      </c>
      <c r="P175" s="227">
        <f t="shared" si="80"/>
        <v>0</v>
      </c>
      <c r="Q175" s="137"/>
      <c r="R175" s="138"/>
      <c r="S175" s="30"/>
      <c r="T175" s="31"/>
      <c r="U175" s="139"/>
      <c r="V175" s="140">
        <f t="shared" si="81"/>
        <v>0</v>
      </c>
      <c r="W175" s="1"/>
      <c r="X175" s="136"/>
      <c r="Y175" s="141"/>
      <c r="Z175" s="691" t="str">
        <f>'Goals, Inventory, Budget'!C175</f>
        <v>your selection</v>
      </c>
      <c r="AA175" s="61">
        <f>'Goals, Inventory, Budget'!G175</f>
      </c>
      <c r="AB175" s="11" t="str">
        <f>'Goals, Inventory, Budget'!F175</f>
        <v>lbs</v>
      </c>
      <c r="AC175" s="74"/>
      <c r="AD175" s="40">
        <f>'Goals, Inventory, Budget'!I175</f>
      </c>
      <c r="AE175" s="19">
        <f>'Goals, Inventory, Budget'!J175</f>
      </c>
      <c r="AF175" s="20">
        <f>'Goals, Inventory, Budget'!K175</f>
      </c>
      <c r="AG175" s="146">
        <f t="shared" si="82"/>
      </c>
      <c r="AH175" s="147">
        <f t="shared" si="83"/>
      </c>
      <c r="AI175" s="147">
        <f t="shared" si="84"/>
      </c>
      <c r="AJ175" s="236">
        <f t="shared" si="85"/>
      </c>
      <c r="AK175" s="297"/>
    </row>
    <row r="176" spans="2:37" ht="12.75">
      <c r="B176" s="555"/>
      <c r="C176" s="9" t="s">
        <v>141</v>
      </c>
      <c r="D176" s="98" t="s">
        <v>177</v>
      </c>
      <c r="E176" s="1"/>
      <c r="F176" s="504" t="s">
        <v>23</v>
      </c>
      <c r="G176" s="61">
        <f t="shared" si="86"/>
      </c>
      <c r="H176" s="37">
        <f t="shared" si="75"/>
      </c>
      <c r="I176" s="40">
        <f t="shared" si="76"/>
      </c>
      <c r="J176" s="19">
        <f t="shared" si="77"/>
      </c>
      <c r="K176" s="20">
        <f t="shared" si="78"/>
      </c>
      <c r="L176" s="21">
        <f t="shared" si="79"/>
      </c>
      <c r="M176" s="108" t="str">
        <f>'Goals, Inventory, Budget'!C176</f>
        <v>your selection</v>
      </c>
      <c r="N176" s="11" t="str">
        <f>'Goals, Inventory, Budget'!F176</f>
        <v>lbs</v>
      </c>
      <c r="O176" s="60">
        <f>'Goals, Inventory, Budget'!G176</f>
      </c>
      <c r="P176" s="227">
        <f t="shared" si="80"/>
        <v>0</v>
      </c>
      <c r="Q176" s="137"/>
      <c r="R176" s="138"/>
      <c r="S176" s="30"/>
      <c r="T176" s="31"/>
      <c r="U176" s="139"/>
      <c r="V176" s="140">
        <f t="shared" si="81"/>
        <v>0</v>
      </c>
      <c r="W176" s="1"/>
      <c r="X176" s="136"/>
      <c r="Y176" s="141"/>
      <c r="Z176" s="691" t="str">
        <f>'Goals, Inventory, Budget'!C176</f>
        <v>your selection</v>
      </c>
      <c r="AA176" s="61">
        <f>'Goals, Inventory, Budget'!G176</f>
      </c>
      <c r="AB176" s="11" t="str">
        <f>'Goals, Inventory, Budget'!F176</f>
        <v>lbs</v>
      </c>
      <c r="AC176" s="74"/>
      <c r="AD176" s="40">
        <f>'Goals, Inventory, Budget'!I176</f>
      </c>
      <c r="AE176" s="19">
        <f>'Goals, Inventory, Budget'!J176</f>
      </c>
      <c r="AF176" s="20">
        <f>'Goals, Inventory, Budget'!K176</f>
      </c>
      <c r="AG176" s="146">
        <f t="shared" si="82"/>
      </c>
      <c r="AH176" s="147">
        <f t="shared" si="83"/>
      </c>
      <c r="AI176" s="147">
        <f t="shared" si="84"/>
      </c>
      <c r="AJ176" s="236">
        <f t="shared" si="85"/>
      </c>
      <c r="AK176" s="297"/>
    </row>
    <row r="177" spans="2:37" ht="13.5" thickBot="1">
      <c r="B177" s="555"/>
      <c r="C177" s="9" t="s">
        <v>141</v>
      </c>
      <c r="D177" s="98" t="s">
        <v>177</v>
      </c>
      <c r="E177" s="1"/>
      <c r="F177" s="504" t="s">
        <v>23</v>
      </c>
      <c r="G177" s="61">
        <f t="shared" si="86"/>
      </c>
      <c r="H177" s="37">
        <f t="shared" si="75"/>
      </c>
      <c r="I177" s="73">
        <f t="shared" si="76"/>
      </c>
      <c r="J177" s="56">
        <f t="shared" si="77"/>
      </c>
      <c r="K177" s="57">
        <f t="shared" si="78"/>
      </c>
      <c r="L177" s="25">
        <f t="shared" si="79"/>
      </c>
      <c r="M177" s="108" t="str">
        <f>'Goals, Inventory, Budget'!C177</f>
        <v>your selection</v>
      </c>
      <c r="N177" s="11" t="str">
        <f>'Goals, Inventory, Budget'!F177</f>
        <v>lbs</v>
      </c>
      <c r="O177" s="60">
        <f>'Goals, Inventory, Budget'!G177</f>
      </c>
      <c r="P177" s="227">
        <f t="shared" si="80"/>
        <v>0</v>
      </c>
      <c r="Q177" s="137"/>
      <c r="R177" s="138"/>
      <c r="S177" s="30"/>
      <c r="T177" s="31"/>
      <c r="U177" s="139"/>
      <c r="V177" s="140">
        <f t="shared" si="81"/>
        <v>0</v>
      </c>
      <c r="W177" s="1"/>
      <c r="X177" s="136"/>
      <c r="Y177" s="141"/>
      <c r="Z177" s="691" t="str">
        <f>'Goals, Inventory, Budget'!C177</f>
        <v>your selection</v>
      </c>
      <c r="AA177" s="61">
        <f>'Goals, Inventory, Budget'!G177</f>
      </c>
      <c r="AB177" s="11" t="str">
        <f>'Goals, Inventory, Budget'!F177</f>
        <v>lbs</v>
      </c>
      <c r="AC177" s="74"/>
      <c r="AD177" s="73">
        <f>'Goals, Inventory, Budget'!I177</f>
      </c>
      <c r="AE177" s="56">
        <f>'Goals, Inventory, Budget'!J177</f>
      </c>
      <c r="AF177" s="57">
        <f>'Goals, Inventory, Budget'!K177</f>
      </c>
      <c r="AG177" s="148">
        <f t="shared" si="82"/>
      </c>
      <c r="AH177" s="149">
        <f t="shared" si="83"/>
      </c>
      <c r="AI177" s="149">
        <f t="shared" si="84"/>
      </c>
      <c r="AJ177" s="250">
        <f t="shared" si="85"/>
      </c>
      <c r="AK177" s="296"/>
    </row>
    <row r="178" spans="2:37" ht="13.5" thickTop="1">
      <c r="B178" s="555"/>
      <c r="C178" s="517" t="s">
        <v>105</v>
      </c>
      <c r="D178" s="664"/>
      <c r="E178" s="122">
        <f>SUM(E168:E177)</f>
        <v>1</v>
      </c>
      <c r="F178" s="122" t="s">
        <v>23</v>
      </c>
      <c r="G178" s="59">
        <f>FamilyFactor*E178</f>
        <v>1</v>
      </c>
      <c r="H178" s="224">
        <f>P178</f>
        <v>0</v>
      </c>
      <c r="I178" s="41">
        <f>IF(G178="","",IF(H178="",G178-0,IF(G178&lt;H178,0,G178-H178)))</f>
        <v>1</v>
      </c>
      <c r="J178" s="52">
        <f>IF((G178/2-H178)&lt;=0,0,G178/2-H178)</f>
        <v>0.5</v>
      </c>
      <c r="K178" s="53">
        <f>IF((G178/4-H178)&lt;=0,0,G178/4-H178)</f>
        <v>0.25</v>
      </c>
      <c r="M178" s="177" t="str">
        <f>'Goals, Inventory, Budget'!C178</f>
        <v>Total Leaveners</v>
      </c>
      <c r="N178" s="126" t="str">
        <f>'Goals, Inventory, Budget'!F178</f>
        <v>lbs</v>
      </c>
      <c r="O178" s="59">
        <f>'Goals, Inventory, Budget'!G178</f>
        <v>1</v>
      </c>
      <c r="P178" s="224">
        <f>SUM(P168:P177)</f>
        <v>0</v>
      </c>
      <c r="Q178" s="591"/>
      <c r="R178" s="592"/>
      <c r="S178" s="593"/>
      <c r="T178" s="592"/>
      <c r="U178" s="593"/>
      <c r="V178" s="592"/>
      <c r="W178" s="594"/>
      <c r="X178" s="592"/>
      <c r="Y178" s="595"/>
      <c r="Z178" s="665" t="str">
        <f>'Goals, Inventory, Budget'!C178</f>
        <v>Total Leaveners</v>
      </c>
      <c r="AA178" s="59">
        <f>'Goals, Inventory, Budget'!G178</f>
        <v>1</v>
      </c>
      <c r="AB178" s="126" t="str">
        <f>'Goals, Inventory, Budget'!F178</f>
        <v>lbs</v>
      </c>
      <c r="AC178" s="84"/>
      <c r="AD178" s="41">
        <f>'Goals, Inventory, Budget'!I178</f>
        <v>1</v>
      </c>
      <c r="AE178" s="52">
        <f>'Goals, Inventory, Budget'!J178</f>
        <v>0.5</v>
      </c>
      <c r="AF178" s="53">
        <f>'Goals, Inventory, Budget'!K178</f>
        <v>0.25</v>
      </c>
      <c r="AG178" s="144">
        <f>SUM(AG168:AG177)</f>
        <v>0</v>
      </c>
      <c r="AH178" s="145">
        <f>SUM(AH168:AH177)</f>
        <v>0</v>
      </c>
      <c r="AI178" s="233">
        <f>SUM(AI168:AI177)</f>
        <v>0</v>
      </c>
      <c r="AJ178" s="249">
        <f>SUM(AJ168:AJ177)</f>
        <v>0</v>
      </c>
      <c r="AK178" s="654"/>
    </row>
    <row r="179" spans="2:37" ht="13.5" thickBot="1">
      <c r="B179" s="555"/>
      <c r="C179" s="498" t="s">
        <v>142</v>
      </c>
      <c r="D179" s="572"/>
      <c r="E179" s="572"/>
      <c r="F179" s="572"/>
      <c r="G179" s="572"/>
      <c r="H179" s="572"/>
      <c r="I179" s="572"/>
      <c r="J179" s="572"/>
      <c r="K179" s="617"/>
      <c r="M179" s="302" t="str">
        <f>'Goals, Inventory, Budget'!C179</f>
        <v>Equipment for Sprouting</v>
      </c>
      <c r="N179" s="303">
        <f>'Goals, Inventory, Budget'!F179</f>
        <v>0</v>
      </c>
      <c r="O179" s="303">
        <f>'Goals, Inventory, Budget'!G179</f>
        <v>0</v>
      </c>
      <c r="P179" s="303">
        <f>'Goals, Inventory, Budget'!H179</f>
        <v>0</v>
      </c>
      <c r="Q179" s="303">
        <f>'Goals, Inventory, Budget'!I179</f>
        <v>0</v>
      </c>
      <c r="R179" s="303">
        <f>'Goals, Inventory, Budget'!J179</f>
        <v>0</v>
      </c>
      <c r="S179" s="303">
        <f>'Goals, Inventory, Budget'!K179</f>
        <v>0</v>
      </c>
      <c r="T179" s="671"/>
      <c r="U179" s="672"/>
      <c r="V179" s="671"/>
      <c r="W179" s="673"/>
      <c r="X179" s="671"/>
      <c r="Y179" s="674"/>
      <c r="Z179" s="686" t="str">
        <f>'Goals, Inventory, Budget'!C179</f>
        <v>Equipment for Sprouting</v>
      </c>
      <c r="AA179" s="689"/>
      <c r="AB179" s="689"/>
      <c r="AC179" s="689"/>
      <c r="AD179" s="606"/>
      <c r="AE179" s="606"/>
      <c r="AF179" s="600"/>
      <c r="AG179" s="601"/>
      <c r="AH179" s="601"/>
      <c r="AI179" s="601"/>
      <c r="AJ179" s="607"/>
      <c r="AK179" s="603"/>
    </row>
    <row r="180" spans="2:37" ht="26.25" thickTop="1">
      <c r="B180" s="555"/>
      <c r="C180" s="9" t="s">
        <v>148</v>
      </c>
      <c r="D180" s="101" t="s">
        <v>18</v>
      </c>
      <c r="E180" s="3"/>
      <c r="F180" s="610" t="s">
        <v>15</v>
      </c>
      <c r="G180" s="61">
        <f aca="true" t="shared" si="87" ref="G180:G185">IF(E180=0,"",FamilyFactor*E180)</f>
      </c>
      <c r="H180" s="266">
        <f aca="true" t="shared" si="88" ref="H180:H185">IF(P180=0,"",P180)</f>
      </c>
      <c r="I180" s="12"/>
      <c r="J180" s="13"/>
      <c r="K180" s="14"/>
      <c r="M180" s="132" t="str">
        <f>'Goals, Inventory, Budget'!C180</f>
        <v>quart jar w/ screw ring &amp; seal (for homemade sprouter)</v>
      </c>
      <c r="N180" s="23" t="str">
        <f>'Goals, Inventory, Budget'!F180</f>
        <v>Units</v>
      </c>
      <c r="O180" s="61">
        <f>'Goals, Inventory, Budget'!G180</f>
      </c>
      <c r="P180" s="675"/>
      <c r="Q180" s="12"/>
      <c r="R180" s="622"/>
      <c r="S180" s="257"/>
      <c r="Z180" s="611" t="str">
        <f>'Goals, Inventory, Budget'!C180</f>
        <v>quart jar w/ screw ring &amp; seal (for homemade sprouter)</v>
      </c>
      <c r="AA180" s="61">
        <f>'Goals, Inventory, Budget'!G180</f>
      </c>
      <c r="AB180" s="23" t="str">
        <f>'Goals, Inventory, Budget'!F180</f>
        <v>Units</v>
      </c>
      <c r="AC180" s="82"/>
      <c r="AD180" s="12"/>
      <c r="AE180" s="13"/>
      <c r="AF180" s="14"/>
      <c r="AG180" s="151">
        <f aca="true" t="shared" si="89" ref="AG180:AG185">IF(AC180="",0,AC180*AA180)</f>
        <v>0</v>
      </c>
      <c r="AH180" s="77"/>
      <c r="AI180" s="77"/>
      <c r="AJ180" s="77"/>
      <c r="AK180" s="297"/>
    </row>
    <row r="181" spans="2:37" ht="12.75">
      <c r="B181" s="555"/>
      <c r="C181" s="9" t="s">
        <v>146</v>
      </c>
      <c r="D181" s="101" t="s">
        <v>18</v>
      </c>
      <c r="E181" s="3"/>
      <c r="F181" s="610" t="s">
        <v>15</v>
      </c>
      <c r="G181" s="61">
        <f>IF(E181=0,"",FamilyFactor*E181)</f>
      </c>
      <c r="H181" s="266">
        <f t="shared" si="88"/>
      </c>
      <c r="I181" s="15"/>
      <c r="J181" s="16"/>
      <c r="K181" s="17"/>
      <c r="M181" s="132" t="str">
        <f>'Goals, Inventory, Budget'!C181</f>
        <v>rubber bands</v>
      </c>
      <c r="N181" s="23" t="str">
        <f>'Goals, Inventory, Budget'!F181</f>
        <v>Units</v>
      </c>
      <c r="O181" s="61">
        <f>'Goals, Inventory, Budget'!G181</f>
      </c>
      <c r="P181" s="675"/>
      <c r="Q181" s="15"/>
      <c r="R181" s="540"/>
      <c r="S181" s="258"/>
      <c r="Z181" s="611" t="str">
        <f>'Goals, Inventory, Budget'!C181</f>
        <v>rubber bands</v>
      </c>
      <c r="AA181" s="61">
        <f>'Goals, Inventory, Budget'!G181</f>
      </c>
      <c r="AB181" s="23" t="str">
        <f>'Goals, Inventory, Budget'!F181</f>
        <v>Units</v>
      </c>
      <c r="AC181" s="82"/>
      <c r="AD181" s="15"/>
      <c r="AE181" s="16"/>
      <c r="AF181" s="17"/>
      <c r="AG181" s="151">
        <f t="shared" si="89"/>
        <v>0</v>
      </c>
      <c r="AH181" s="78"/>
      <c r="AI181" s="78"/>
      <c r="AJ181" s="78"/>
      <c r="AK181" s="297"/>
    </row>
    <row r="182" spans="2:37" ht="12.75">
      <c r="B182" s="555"/>
      <c r="C182" s="9" t="s">
        <v>71</v>
      </c>
      <c r="D182" s="101" t="s">
        <v>18</v>
      </c>
      <c r="E182" s="3"/>
      <c r="F182" s="610" t="s">
        <v>74</v>
      </c>
      <c r="G182" s="61">
        <f>IF(E182=0,"",FamilyFactor*E182)</f>
      </c>
      <c r="H182" s="266">
        <f t="shared" si="88"/>
      </c>
      <c r="I182" s="15"/>
      <c r="J182" s="16"/>
      <c r="K182" s="17"/>
      <c r="M182" s="132" t="str">
        <f>'Goals, Inventory, Budget'!C182</f>
        <v>cheese cloth</v>
      </c>
      <c r="N182" s="23" t="str">
        <f>'Goals, Inventory, Budget'!F182</f>
        <v>yard</v>
      </c>
      <c r="O182" s="61">
        <f>'Goals, Inventory, Budget'!G182</f>
      </c>
      <c r="P182" s="675"/>
      <c r="Q182" s="15"/>
      <c r="R182" s="540"/>
      <c r="S182" s="258"/>
      <c r="Z182" s="611" t="str">
        <f>'Goals, Inventory, Budget'!C182</f>
        <v>cheese cloth</v>
      </c>
      <c r="AA182" s="61">
        <f>'Goals, Inventory, Budget'!G182</f>
      </c>
      <c r="AB182" s="23" t="str">
        <f>'Goals, Inventory, Budget'!F182</f>
        <v>yard</v>
      </c>
      <c r="AC182" s="82"/>
      <c r="AD182" s="15"/>
      <c r="AE182" s="16"/>
      <c r="AF182" s="17"/>
      <c r="AG182" s="151">
        <f t="shared" si="89"/>
        <v>0</v>
      </c>
      <c r="AH182" s="78"/>
      <c r="AI182" s="78"/>
      <c r="AJ182" s="78"/>
      <c r="AK182" s="297"/>
    </row>
    <row r="183" spans="2:37" ht="12.75">
      <c r="B183" s="555"/>
      <c r="C183" s="9" t="s">
        <v>143</v>
      </c>
      <c r="D183" s="101" t="s">
        <v>18</v>
      </c>
      <c r="E183" s="3"/>
      <c r="F183" s="610" t="s">
        <v>74</v>
      </c>
      <c r="G183" s="61">
        <f>IF(E183=0,"",FamilyFactor*E183)</f>
      </c>
      <c r="H183" s="266">
        <f t="shared" si="88"/>
      </c>
      <c r="I183" s="15"/>
      <c r="J183" s="16"/>
      <c r="K183" s="17"/>
      <c r="M183" s="132" t="str">
        <f>'Goals, Inventory, Budget'!C183</f>
        <v>nylon netting</v>
      </c>
      <c r="N183" s="23" t="str">
        <f>'Goals, Inventory, Budget'!F183</f>
        <v>yard</v>
      </c>
      <c r="O183" s="61">
        <f>'Goals, Inventory, Budget'!G183</f>
      </c>
      <c r="P183" s="675"/>
      <c r="Q183" s="15"/>
      <c r="R183" s="540"/>
      <c r="S183" s="258"/>
      <c r="Z183" s="611" t="str">
        <f>'Goals, Inventory, Budget'!C183</f>
        <v>nylon netting</v>
      </c>
      <c r="AA183" s="61">
        <f>'Goals, Inventory, Budget'!G183</f>
      </c>
      <c r="AB183" s="23" t="str">
        <f>'Goals, Inventory, Budget'!F183</f>
        <v>yard</v>
      </c>
      <c r="AC183" s="82"/>
      <c r="AD183" s="15"/>
      <c r="AE183" s="16"/>
      <c r="AF183" s="17"/>
      <c r="AG183" s="151">
        <f t="shared" si="89"/>
        <v>0</v>
      </c>
      <c r="AH183" s="78"/>
      <c r="AI183" s="78"/>
      <c r="AJ183" s="78"/>
      <c r="AK183" s="297"/>
    </row>
    <row r="184" spans="2:37" ht="12.75">
      <c r="B184" s="555"/>
      <c r="C184" s="9" t="s">
        <v>147</v>
      </c>
      <c r="D184" s="101" t="s">
        <v>18</v>
      </c>
      <c r="E184" s="3"/>
      <c r="F184" s="610" t="s">
        <v>15</v>
      </c>
      <c r="G184" s="61">
        <f t="shared" si="87"/>
      </c>
      <c r="H184" s="266">
        <f t="shared" si="88"/>
      </c>
      <c r="I184" s="15"/>
      <c r="J184" s="16"/>
      <c r="K184" s="17"/>
      <c r="M184" s="132" t="str">
        <f>'Goals, Inventory, Budget'!C184</f>
        <v>commercial sprouter</v>
      </c>
      <c r="N184" s="23" t="str">
        <f>'Goals, Inventory, Budget'!F184</f>
        <v>Units</v>
      </c>
      <c r="O184" s="61">
        <f>'Goals, Inventory, Budget'!G184</f>
      </c>
      <c r="P184" s="675"/>
      <c r="Q184" s="15"/>
      <c r="R184" s="540"/>
      <c r="S184" s="258"/>
      <c r="Z184" s="611" t="str">
        <f>'Goals, Inventory, Budget'!C184</f>
        <v>commercial sprouter</v>
      </c>
      <c r="AA184" s="61">
        <f>'Goals, Inventory, Budget'!G184</f>
      </c>
      <c r="AB184" s="23" t="str">
        <f>'Goals, Inventory, Budget'!F184</f>
        <v>Units</v>
      </c>
      <c r="AC184" s="82"/>
      <c r="AD184" s="15"/>
      <c r="AE184" s="16"/>
      <c r="AF184" s="17"/>
      <c r="AG184" s="151">
        <f t="shared" si="89"/>
        <v>0</v>
      </c>
      <c r="AH184" s="78"/>
      <c r="AI184" s="78"/>
      <c r="AJ184" s="78"/>
      <c r="AK184" s="297"/>
    </row>
    <row r="185" spans="2:37" ht="13.5" thickBot="1">
      <c r="B185" s="555"/>
      <c r="C185" s="9" t="s">
        <v>145</v>
      </c>
      <c r="D185" s="101" t="s">
        <v>18</v>
      </c>
      <c r="E185" s="3"/>
      <c r="F185" s="610" t="s">
        <v>15</v>
      </c>
      <c r="G185" s="61">
        <f t="shared" si="87"/>
      </c>
      <c r="H185" s="266">
        <f t="shared" si="88"/>
      </c>
      <c r="I185" s="15"/>
      <c r="J185" s="16"/>
      <c r="K185" s="17"/>
      <c r="M185" s="132" t="str">
        <f>'Goals, Inventory, Budget'!C185</f>
        <v>colander or strainer</v>
      </c>
      <c r="N185" s="23" t="str">
        <f>'Goals, Inventory, Budget'!F185</f>
        <v>Units</v>
      </c>
      <c r="O185" s="61">
        <f>'Goals, Inventory, Budget'!G185</f>
      </c>
      <c r="P185" s="675"/>
      <c r="Q185" s="15"/>
      <c r="R185" s="540"/>
      <c r="S185" s="258"/>
      <c r="Z185" s="611" t="str">
        <f>'Goals, Inventory, Budget'!C185</f>
        <v>colander or strainer</v>
      </c>
      <c r="AA185" s="61">
        <f>'Goals, Inventory, Budget'!G185</f>
      </c>
      <c r="AB185" s="23" t="str">
        <f>'Goals, Inventory, Budget'!F185</f>
        <v>Units</v>
      </c>
      <c r="AC185" s="82"/>
      <c r="AD185" s="15"/>
      <c r="AE185" s="16"/>
      <c r="AF185" s="17"/>
      <c r="AG185" s="152">
        <f t="shared" si="89"/>
        <v>0</v>
      </c>
      <c r="AH185" s="78"/>
      <c r="AI185" s="243"/>
      <c r="AJ185" s="78"/>
      <c r="AK185" s="298"/>
    </row>
    <row r="186" spans="2:36" ht="64.5" thickBot="1">
      <c r="B186" s="555"/>
      <c r="C186" s="626" t="s">
        <v>144</v>
      </c>
      <c r="D186" s="627"/>
      <c r="E186" s="125" t="s">
        <v>276</v>
      </c>
      <c r="F186" s="125" t="s">
        <v>15</v>
      </c>
      <c r="G186" s="124" t="s">
        <v>190</v>
      </c>
      <c r="H186" s="124" t="s">
        <v>189</v>
      </c>
      <c r="I186" s="124" t="s">
        <v>55</v>
      </c>
      <c r="J186" s="124" t="s">
        <v>56</v>
      </c>
      <c r="K186" s="123" t="s">
        <v>57</v>
      </c>
      <c r="M186" s="133" t="str">
        <f>'Goals, Inventory, Budget'!C186</f>
        <v>Sprouting - Seeds &amp; Supplies</v>
      </c>
      <c r="N186" s="125" t="str">
        <f>'Goals, Inventory, Budget'!F186</f>
        <v>Units</v>
      </c>
      <c r="O186" s="124" t="str">
        <f>'Goals, Inventory, Budget'!G186</f>
        <v>Family Total Goal</v>
      </c>
      <c r="P186" s="124" t="str">
        <f>'Goals, Inventory, Budget'!H186</f>
        <v>In Inventory</v>
      </c>
      <c r="Q186" s="124" t="str">
        <f>'Goals, Inventory, Budget'!I186</f>
        <v>Still Need for 12 months</v>
      </c>
      <c r="R186" s="134" t="str">
        <f>'Goals, Inventory, Budget'!J186</f>
        <v>Still Need for 6 months</v>
      </c>
      <c r="S186" s="135" t="str">
        <f>'Goals, Inventory, Budget'!K186</f>
        <v>Still Need for 3 months</v>
      </c>
      <c r="Z186" s="657" t="str">
        <f>'Goals, Inventory, Budget'!C186</f>
        <v>Sprouting - Seeds &amp; Supplies</v>
      </c>
      <c r="AA186" s="124" t="str">
        <f>'Goals, Inventory, Budget'!G186</f>
        <v>Family Total Goal</v>
      </c>
      <c r="AB186" s="125" t="str">
        <f>'Goals, Inventory, Budget'!F186</f>
        <v>Units</v>
      </c>
      <c r="AC186" s="150" t="s">
        <v>209</v>
      </c>
      <c r="AD186" s="124" t="str">
        <f>'Goals, Inventory, Budget'!I186</f>
        <v>Still Need for 12 months</v>
      </c>
      <c r="AE186" s="658" t="str">
        <f>'Goals, Inventory, Budget'!J186</f>
        <v>Still Need for 6 months</v>
      </c>
      <c r="AF186" s="659" t="str">
        <f>'Goals, Inventory, Budget'!K186</f>
        <v>Still Need for 3 months</v>
      </c>
      <c r="AG186" s="660" t="s">
        <v>210</v>
      </c>
      <c r="AH186" s="660" t="s">
        <v>211</v>
      </c>
      <c r="AI186" s="661" t="s">
        <v>212</v>
      </c>
      <c r="AJ186" s="662" t="s">
        <v>281</v>
      </c>
    </row>
    <row r="187" spans="2:36" ht="14.25" thickBot="1" thickTop="1">
      <c r="B187" s="555"/>
      <c r="C187" s="635" t="s">
        <v>48</v>
      </c>
      <c r="D187" s="636"/>
      <c r="E187" s="676">
        <f>E178</f>
        <v>1</v>
      </c>
      <c r="F187" s="637" t="s">
        <v>23</v>
      </c>
      <c r="G187" s="67">
        <f>FamilyFactor*E187</f>
        <v>1</v>
      </c>
      <c r="H187" s="229">
        <f>P187</f>
        <v>0</v>
      </c>
      <c r="I187" s="43">
        <f>IF(G187="","",IF(H187="",G187-0,IF(G187&lt;H187,0,G187-H187)))</f>
        <v>1</v>
      </c>
      <c r="J187" s="54">
        <f>IF((G187/2-H187)&lt;=0,0,G187/2-H187)</f>
        <v>0.5</v>
      </c>
      <c r="K187" s="55">
        <f>IF((G187/4-H187)&lt;=0,0,G187/4-H187)</f>
        <v>0.25</v>
      </c>
      <c r="M187" s="128" t="str">
        <f>'Goals, Inventory, Budget'!C187</f>
        <v>Grand Total</v>
      </c>
      <c r="N187" s="129" t="str">
        <f>'Goals, Inventory, Budget'!F187</f>
        <v>lbs</v>
      </c>
      <c r="O187" s="67">
        <f>'Goals, Inventory, Budget'!G187</f>
        <v>1</v>
      </c>
      <c r="P187" s="229">
        <f>P178</f>
        <v>0</v>
      </c>
      <c r="Q187" s="43">
        <f>'Goals, Inventory, Budget'!I187</f>
        <v>1</v>
      </c>
      <c r="R187" s="54">
        <f>'Goals, Inventory, Budget'!J187</f>
        <v>0.5</v>
      </c>
      <c r="S187" s="49">
        <f>'Goals, Inventory, Budget'!K187</f>
        <v>0.25</v>
      </c>
      <c r="Z187" s="663" t="str">
        <f>'Goals, Inventory, Budget'!C187</f>
        <v>Grand Total</v>
      </c>
      <c r="AA187" s="67">
        <f>'Goals, Inventory, Budget'!G187</f>
        <v>1</v>
      </c>
      <c r="AB187" s="129" t="str">
        <f>'Goals, Inventory, Budget'!F187</f>
        <v>lbs</v>
      </c>
      <c r="AC187" s="83"/>
      <c r="AD187" s="43">
        <f>'Goals, Inventory, Budget'!I187</f>
        <v>1</v>
      </c>
      <c r="AE187" s="54">
        <f>'Goals, Inventory, Budget'!J187</f>
        <v>0.5</v>
      </c>
      <c r="AF187" s="55">
        <f>'Goals, Inventory, Budget'!K187</f>
        <v>0.25</v>
      </c>
      <c r="AG187" s="159">
        <f>AG178+SUM(AG180:AG185)</f>
        <v>0</v>
      </c>
      <c r="AH187" s="160">
        <f>AH178</f>
        <v>0</v>
      </c>
      <c r="AI187" s="252">
        <f>AI178</f>
        <v>0</v>
      </c>
      <c r="AJ187" s="247">
        <f>AJ178</f>
        <v>0</v>
      </c>
    </row>
    <row r="188" spans="2:40" s="199" customFormat="1" ht="14.25" thickBot="1" thickTop="1">
      <c r="B188" s="553"/>
      <c r="C188" s="205"/>
      <c r="D188" s="547"/>
      <c r="E188" s="202"/>
      <c r="F188" s="202"/>
      <c r="G188" s="201"/>
      <c r="H188" s="201"/>
      <c r="I188" s="203"/>
      <c r="J188" s="203"/>
      <c r="K188" s="203"/>
      <c r="L188" s="204"/>
      <c r="M188" s="205"/>
      <c r="N188" s="202"/>
      <c r="O188" s="201"/>
      <c r="P188" s="201"/>
      <c r="Q188" s="203"/>
      <c r="R188" s="204"/>
      <c r="S188" s="201"/>
      <c r="T188" s="204"/>
      <c r="U188" s="201"/>
      <c r="V188" s="204"/>
      <c r="W188" s="202"/>
      <c r="X188" s="204"/>
      <c r="Y188" s="201"/>
      <c r="Z188" s="554"/>
      <c r="AA188" s="201"/>
      <c r="AB188" s="202"/>
      <c r="AC188" s="208"/>
      <c r="AD188" s="203"/>
      <c r="AE188" s="201"/>
      <c r="AF188" s="206"/>
      <c r="AG188" s="207"/>
      <c r="AH188" s="208"/>
      <c r="AI188" s="208"/>
      <c r="AJ188" s="208"/>
      <c r="AK188" s="289"/>
      <c r="AL188" s="288"/>
      <c r="AM188" s="289"/>
      <c r="AN188" s="289"/>
    </row>
    <row r="189" spans="2:37" ht="17.25" thickBot="1" thickTop="1">
      <c r="B189" s="555" t="s">
        <v>163</v>
      </c>
      <c r="C189" s="304" t="s">
        <v>163</v>
      </c>
      <c r="D189" s="556"/>
      <c r="E189" s="556"/>
      <c r="F189" s="556"/>
      <c r="G189" s="556"/>
      <c r="H189" s="556"/>
      <c r="I189" s="692"/>
      <c r="J189" s="558"/>
      <c r="K189" s="558"/>
      <c r="L189" s="96"/>
      <c r="M189" s="304" t="str">
        <f>'Goals, Inventory, Budget'!C189</f>
        <v>Other Church Offered Food Storage Items and Additional Misc. Items</v>
      </c>
      <c r="N189" s="305">
        <f>'Goals, Inventory, Budget'!F189</f>
        <v>0</v>
      </c>
      <c r="O189" s="305">
        <f>'Goals, Inventory, Budget'!G189</f>
        <v>0</v>
      </c>
      <c r="P189" s="305">
        <f>'Goals, Inventory, Budget'!H189</f>
        <v>0</v>
      </c>
      <c r="Q189" s="305">
        <f>'Goals, Inventory, Budget'!I189</f>
        <v>0</v>
      </c>
      <c r="R189" s="305">
        <f>'Goals, Inventory, Budget'!J189</f>
        <v>0</v>
      </c>
      <c r="S189" s="305">
        <f>'Goals, Inventory, Budget'!K189</f>
        <v>0</v>
      </c>
      <c r="T189" s="110"/>
      <c r="U189" s="112"/>
      <c r="V189" s="110"/>
      <c r="W189" s="111"/>
      <c r="X189" s="110"/>
      <c r="Y189" s="116"/>
      <c r="Z189" s="641" t="str">
        <f>'Goals, Inventory, Budget'!C189</f>
        <v>Other Church Offered Food Storage Items and Additional Misc. Items</v>
      </c>
      <c r="AA189" s="693"/>
      <c r="AB189" s="693"/>
      <c r="AC189" s="693"/>
      <c r="AD189" s="693"/>
      <c r="AE189" s="693"/>
      <c r="AF189" s="694"/>
      <c r="AG189" s="646"/>
      <c r="AH189" s="645"/>
      <c r="AI189" s="646"/>
      <c r="AJ189" s="647"/>
      <c r="AK189" s="292"/>
    </row>
    <row r="190" spans="2:37" ht="63.75">
      <c r="B190" s="555"/>
      <c r="C190" s="483" t="s">
        <v>13</v>
      </c>
      <c r="D190" s="484" t="s">
        <v>14</v>
      </c>
      <c r="E190" s="455" t="s">
        <v>276</v>
      </c>
      <c r="F190" s="455" t="s">
        <v>15</v>
      </c>
      <c r="G190" s="485" t="s">
        <v>190</v>
      </c>
      <c r="H190" s="485" t="s">
        <v>189</v>
      </c>
      <c r="I190" s="485" t="s">
        <v>55</v>
      </c>
      <c r="J190" s="485" t="s">
        <v>56</v>
      </c>
      <c r="K190" s="567" t="s">
        <v>57</v>
      </c>
      <c r="L190" s="46" t="s">
        <v>187</v>
      </c>
      <c r="M190" s="178" t="str">
        <f>'Goals, Inventory, Budget'!C190</f>
        <v>Storage Item</v>
      </c>
      <c r="N190" s="179" t="str">
        <f>'Goals, Inventory, Budget'!F190</f>
        <v>Units</v>
      </c>
      <c r="O190" s="180" t="str">
        <f>'Goals, Inventory, Budget'!G190</f>
        <v>Family Total Goal</v>
      </c>
      <c r="P190" s="180" t="str">
        <f>'Goals, Inventory, Budget'!H190</f>
        <v>In Inventory</v>
      </c>
      <c r="Q190" s="180" t="s">
        <v>191</v>
      </c>
      <c r="R190" s="181" t="s">
        <v>192</v>
      </c>
      <c r="S190" s="180" t="s">
        <v>193</v>
      </c>
      <c r="T190" s="182" t="s">
        <v>194</v>
      </c>
      <c r="U190" s="183" t="s">
        <v>195</v>
      </c>
      <c r="V190" s="182" t="s">
        <v>196</v>
      </c>
      <c r="W190" s="184" t="s">
        <v>197</v>
      </c>
      <c r="X190" s="185" t="s">
        <v>198</v>
      </c>
      <c r="Y190" s="186" t="s">
        <v>199</v>
      </c>
      <c r="Z190" s="483" t="str">
        <f>'Goals, Inventory, Budget'!C190</f>
        <v>Storage Item</v>
      </c>
      <c r="AA190" s="485" t="str">
        <f>'Goals, Inventory, Budget'!G190</f>
        <v>Family Total Goal</v>
      </c>
      <c r="AB190" s="455" t="str">
        <f>'Goals, Inventory, Budget'!F190</f>
        <v>Units</v>
      </c>
      <c r="AC190" s="648" t="s">
        <v>209</v>
      </c>
      <c r="AD190" s="485" t="str">
        <f>'Goals, Inventory, Budget'!I190</f>
        <v>Still Need for 12 months</v>
      </c>
      <c r="AE190" s="485" t="str">
        <f>'Goals, Inventory, Budget'!J190</f>
        <v>Still Need for 6 months</v>
      </c>
      <c r="AF190" s="567" t="str">
        <f>'Goals, Inventory, Budget'!K190</f>
        <v>Still Need for 3 months</v>
      </c>
      <c r="AG190" s="649" t="s">
        <v>210</v>
      </c>
      <c r="AH190" s="649" t="s">
        <v>211</v>
      </c>
      <c r="AI190" s="650" t="s">
        <v>212</v>
      </c>
      <c r="AJ190" s="651" t="s">
        <v>281</v>
      </c>
      <c r="AK190" s="290" t="s">
        <v>285</v>
      </c>
    </row>
    <row r="191" spans="2:37" ht="12.75">
      <c r="B191" s="555"/>
      <c r="C191" s="498" t="s">
        <v>164</v>
      </c>
      <c r="D191" s="572"/>
      <c r="E191" s="572"/>
      <c r="F191" s="572"/>
      <c r="G191" s="572"/>
      <c r="H191" s="572"/>
      <c r="I191" s="572"/>
      <c r="J191" s="572"/>
      <c r="K191" s="617"/>
      <c r="L191" s="97"/>
      <c r="M191" s="302" t="str">
        <f>'Goals, Inventory, Budget'!C191</f>
        <v>Church Offered Items</v>
      </c>
      <c r="N191" s="303">
        <f>'Goals, Inventory, Budget'!F191</f>
        <v>0</v>
      </c>
      <c r="O191" s="303">
        <f>'Goals, Inventory, Budget'!G191</f>
        <v>0</v>
      </c>
      <c r="P191" s="303">
        <f>'Goals, Inventory, Budget'!H191</f>
        <v>0</v>
      </c>
      <c r="Q191" s="303">
        <f>'Goals, Inventory, Budget'!I191</f>
        <v>0</v>
      </c>
      <c r="R191" s="303">
        <f>'Goals, Inventory, Budget'!J191</f>
        <v>0</v>
      </c>
      <c r="S191" s="303">
        <f>'Goals, Inventory, Budget'!K191</f>
        <v>0</v>
      </c>
      <c r="T191" s="114"/>
      <c r="U191" s="113"/>
      <c r="V191" s="114"/>
      <c r="W191" s="115"/>
      <c r="X191" s="114"/>
      <c r="Y191" s="121"/>
      <c r="Z191" s="686" t="str">
        <f>'Goals, Inventory, Budget'!C191</f>
        <v>Church Offered Items</v>
      </c>
      <c r="AA191" s="689"/>
      <c r="AB191" s="689"/>
      <c r="AC191" s="689"/>
      <c r="AD191" s="606"/>
      <c r="AE191" s="606"/>
      <c r="AF191" s="600"/>
      <c r="AG191" s="601"/>
      <c r="AH191" s="601"/>
      <c r="AI191" s="601"/>
      <c r="AJ191" s="607"/>
      <c r="AK191" s="578"/>
    </row>
    <row r="192" spans="2:37" ht="12.75">
      <c r="B192" s="555"/>
      <c r="C192" s="104" t="s">
        <v>83</v>
      </c>
      <c r="D192" s="98" t="s">
        <v>176</v>
      </c>
      <c r="E192" s="1"/>
      <c r="F192" s="504" t="s">
        <v>23</v>
      </c>
      <c r="G192" s="61">
        <f>IF(E192=0,"",FamilyFactor*E192)</f>
      </c>
      <c r="H192" s="38">
        <f aca="true" t="shared" si="90" ref="H192:H201">IF(P192=0,"",P192)</f>
      </c>
      <c r="I192" s="40">
        <f aca="true" t="shared" si="91" ref="I192:I201">IF(G192="","",IF(H192="",G192-0,G192-H192))</f>
      </c>
      <c r="J192" s="19">
        <f aca="true" t="shared" si="92" ref="J192:J201">IF(G192="","",IF(H192="",G192/2-0,IF((G192/2-H192)&lt;=0,0,G192/2-H192)))</f>
      </c>
      <c r="K192" s="20">
        <f aca="true" t="shared" si="93" ref="K192:K201">IF(G192="","",IF(H192="",G192/4-0,IF((G192/4-H192)&lt;=0,0,G192/4-H192)))</f>
      </c>
      <c r="L192" s="21">
        <f aca="true" t="shared" si="94" ref="L192:L201">IF(H192="","",IF(D192="indefinite",0,IF(D192="varies","varies",H192/D192)))</f>
      </c>
      <c r="M192" s="108" t="str">
        <f>'Goals, Inventory, Budget'!C192</f>
        <v>Apple Slices</v>
      </c>
      <c r="N192" s="11" t="str">
        <f>'Goals, Inventory, Budget'!F192</f>
        <v>lbs</v>
      </c>
      <c r="O192" s="60">
        <f>'Goals, Inventory, Budget'!G192</f>
      </c>
      <c r="P192" s="227">
        <f aca="true" t="shared" si="95" ref="P192:P201">Q192*R192+S192*T192+U192*V192+X192*Y192</f>
        <v>0</v>
      </c>
      <c r="Q192" s="137"/>
      <c r="R192" s="138"/>
      <c r="S192" s="30"/>
      <c r="T192" s="31"/>
      <c r="U192" s="139"/>
      <c r="V192" s="140">
        <f aca="true" t="shared" si="96" ref="V192:V201">IF(R192=0,0,R192*5/0.75)</f>
        <v>0</v>
      </c>
      <c r="W192" s="1"/>
      <c r="X192" s="136"/>
      <c r="Y192" s="141"/>
      <c r="Z192" s="172" t="str">
        <f>'Goals, Inventory, Budget'!C192</f>
        <v>Apple Slices</v>
      </c>
      <c r="AA192" s="61">
        <f>'Goals, Inventory, Budget'!G192</f>
      </c>
      <c r="AB192" s="11" t="str">
        <f>'Goals, Inventory, Budget'!F192</f>
        <v>lbs</v>
      </c>
      <c r="AC192" s="74">
        <v>3.17</v>
      </c>
      <c r="AD192" s="40">
        <f>'Goals, Inventory, Budget'!I192</f>
      </c>
      <c r="AE192" s="19">
        <f>'Goals, Inventory, Budget'!J192</f>
      </c>
      <c r="AF192" s="20">
        <f>'Goals, Inventory, Budget'!K192</f>
      </c>
      <c r="AG192" s="146">
        <f aca="true" t="shared" si="97" ref="AG192:AG201">IF(AA192="","",IF(AC192=0,"price?",AD192*AC192))</f>
      </c>
      <c r="AH192" s="147">
        <f aca="true" t="shared" si="98" ref="AH192:AH201">IF(AA192="","",IF(AC192=0,"price?",AE192*AC192))</f>
      </c>
      <c r="AI192" s="147">
        <f aca="true" t="shared" si="99" ref="AI192:AI201">IF(AA192="","",IF(AC192=0,"price?",AF192*AC192))</f>
      </c>
      <c r="AJ192" s="236">
        <f aca="true" t="shared" si="100" ref="AJ192:AJ201">IF(AA192="","",IF(AC192=0,"price?",IF(AD192=0,0,AA192*AC192/12)))</f>
      </c>
      <c r="AK192" s="297"/>
    </row>
    <row r="193" spans="2:37" ht="12.75">
      <c r="B193" s="555"/>
      <c r="C193" s="104" t="s">
        <v>82</v>
      </c>
      <c r="D193" s="98" t="s">
        <v>175</v>
      </c>
      <c r="E193" s="1"/>
      <c r="F193" s="504" t="s">
        <v>23</v>
      </c>
      <c r="G193" s="61">
        <f>IF(E193=0,"",FamilyFactor*E193)</f>
      </c>
      <c r="H193" s="38">
        <f t="shared" si="90"/>
      </c>
      <c r="I193" s="40">
        <f t="shared" si="91"/>
      </c>
      <c r="J193" s="19">
        <f t="shared" si="92"/>
      </c>
      <c r="K193" s="20">
        <f t="shared" si="93"/>
      </c>
      <c r="L193" s="21">
        <f t="shared" si="94"/>
      </c>
      <c r="M193" s="108" t="str">
        <f>'Goals, Inventory, Budget'!C193</f>
        <v>Carrots</v>
      </c>
      <c r="N193" s="11" t="str">
        <f>'Goals, Inventory, Budget'!F193</f>
        <v>lbs</v>
      </c>
      <c r="O193" s="60">
        <f>'Goals, Inventory, Budget'!G193</f>
      </c>
      <c r="P193" s="227">
        <f t="shared" si="95"/>
        <v>0</v>
      </c>
      <c r="Q193" s="137"/>
      <c r="R193" s="138"/>
      <c r="S193" s="30"/>
      <c r="T193" s="31"/>
      <c r="U193" s="139"/>
      <c r="V193" s="140">
        <f t="shared" si="96"/>
        <v>0</v>
      </c>
      <c r="W193" s="1"/>
      <c r="X193" s="136"/>
      <c r="Y193" s="141"/>
      <c r="Z193" s="172" t="str">
        <f>'Goals, Inventory, Budget'!C193</f>
        <v>Carrots</v>
      </c>
      <c r="AA193" s="61">
        <f>'Goals, Inventory, Budget'!G193</f>
      </c>
      <c r="AB193" s="11" t="str">
        <f>'Goals, Inventory, Budget'!F193</f>
        <v>lbs</v>
      </c>
      <c r="AC193" s="74">
        <v>2.42</v>
      </c>
      <c r="AD193" s="40">
        <f>'Goals, Inventory, Budget'!I193</f>
      </c>
      <c r="AE193" s="19">
        <f>'Goals, Inventory, Budget'!J193</f>
      </c>
      <c r="AF193" s="20">
        <f>'Goals, Inventory, Budget'!K193</f>
      </c>
      <c r="AG193" s="146">
        <f t="shared" si="97"/>
      </c>
      <c r="AH193" s="147">
        <f t="shared" si="98"/>
      </c>
      <c r="AI193" s="147">
        <f t="shared" si="99"/>
      </c>
      <c r="AJ193" s="236">
        <f t="shared" si="100"/>
      </c>
      <c r="AK193" s="297"/>
    </row>
    <row r="194" spans="2:37" ht="12.75">
      <c r="B194" s="555"/>
      <c r="C194" s="9" t="s">
        <v>87</v>
      </c>
      <c r="D194" s="98" t="s">
        <v>176</v>
      </c>
      <c r="E194" s="1"/>
      <c r="F194" s="504" t="s">
        <v>23</v>
      </c>
      <c r="G194" s="61">
        <f aca="true" t="shared" si="101" ref="G194:G201">IF(E194=0,"",FamilyFactor*E194)</f>
      </c>
      <c r="H194" s="37">
        <f t="shared" si="90"/>
      </c>
      <c r="I194" s="40">
        <f t="shared" si="91"/>
      </c>
      <c r="J194" s="19">
        <f t="shared" si="92"/>
      </c>
      <c r="K194" s="20">
        <f t="shared" si="93"/>
      </c>
      <c r="L194" s="21">
        <f t="shared" si="94"/>
      </c>
      <c r="M194" s="108" t="str">
        <f>'Goals, Inventory, Budget'!C194</f>
        <v>Onions, Chopped Dry </v>
      </c>
      <c r="N194" s="11" t="str">
        <f>'Goals, Inventory, Budget'!F194</f>
        <v>lbs</v>
      </c>
      <c r="O194" s="60">
        <f>'Goals, Inventory, Budget'!G194</f>
      </c>
      <c r="P194" s="227">
        <f t="shared" si="95"/>
        <v>0</v>
      </c>
      <c r="Q194" s="137"/>
      <c r="R194" s="138"/>
      <c r="S194" s="30"/>
      <c r="T194" s="31"/>
      <c r="U194" s="139"/>
      <c r="V194" s="140">
        <f t="shared" si="96"/>
        <v>0</v>
      </c>
      <c r="W194" s="1"/>
      <c r="X194" s="136"/>
      <c r="Y194" s="141"/>
      <c r="Z194" s="132" t="str">
        <f>'Goals, Inventory, Budget'!C194</f>
        <v>Onions, Chopped Dry </v>
      </c>
      <c r="AA194" s="61">
        <f>'Goals, Inventory, Budget'!G194</f>
      </c>
      <c r="AB194" s="11" t="str">
        <f>'Goals, Inventory, Budget'!F194</f>
        <v>lbs</v>
      </c>
      <c r="AC194" s="74">
        <v>1.97</v>
      </c>
      <c r="AD194" s="40">
        <f>'Goals, Inventory, Budget'!I194</f>
      </c>
      <c r="AE194" s="19">
        <f>'Goals, Inventory, Budget'!J194</f>
      </c>
      <c r="AF194" s="20">
        <f>'Goals, Inventory, Budget'!K194</f>
      </c>
      <c r="AG194" s="146">
        <f t="shared" si="97"/>
      </c>
      <c r="AH194" s="147">
        <f t="shared" si="98"/>
      </c>
      <c r="AI194" s="147">
        <f t="shared" si="99"/>
      </c>
      <c r="AJ194" s="236">
        <f t="shared" si="100"/>
      </c>
      <c r="AK194" s="297"/>
    </row>
    <row r="195" spans="2:37" ht="12.75">
      <c r="B195" s="555"/>
      <c r="C195" s="9" t="s">
        <v>84</v>
      </c>
      <c r="D195" s="98" t="s">
        <v>177</v>
      </c>
      <c r="E195" s="1"/>
      <c r="F195" s="504" t="s">
        <v>23</v>
      </c>
      <c r="G195" s="61">
        <f t="shared" si="101"/>
      </c>
      <c r="H195" s="37">
        <f t="shared" si="90"/>
      </c>
      <c r="I195" s="40">
        <f t="shared" si="91"/>
      </c>
      <c r="J195" s="19">
        <f t="shared" si="92"/>
      </c>
      <c r="K195" s="20">
        <f t="shared" si="93"/>
      </c>
      <c r="L195" s="21">
        <f t="shared" si="94"/>
      </c>
      <c r="M195" s="108" t="str">
        <f>'Goals, Inventory, Budget'!C195</f>
        <v>Potato Pearls</v>
      </c>
      <c r="N195" s="11" t="str">
        <f>'Goals, Inventory, Budget'!F195</f>
        <v>lbs</v>
      </c>
      <c r="O195" s="60">
        <f>'Goals, Inventory, Budget'!G195</f>
      </c>
      <c r="P195" s="227">
        <f t="shared" si="95"/>
        <v>0</v>
      </c>
      <c r="Q195" s="137"/>
      <c r="R195" s="138"/>
      <c r="S195" s="30"/>
      <c r="T195" s="31"/>
      <c r="U195" s="139"/>
      <c r="V195" s="140">
        <f t="shared" si="96"/>
        <v>0</v>
      </c>
      <c r="W195" s="1"/>
      <c r="X195" s="136"/>
      <c r="Y195" s="141"/>
      <c r="Z195" s="132" t="str">
        <f>'Goals, Inventory, Budget'!C195</f>
        <v>Potato Pearls</v>
      </c>
      <c r="AA195" s="61">
        <f>'Goals, Inventory, Budget'!G195</f>
      </c>
      <c r="AB195" s="11" t="str">
        <f>'Goals, Inventory, Budget'!F195</f>
        <v>lbs</v>
      </c>
      <c r="AC195" s="74">
        <v>1.25</v>
      </c>
      <c r="AD195" s="40">
        <f>'Goals, Inventory, Budget'!I195</f>
      </c>
      <c r="AE195" s="19">
        <f>'Goals, Inventory, Budget'!J195</f>
      </c>
      <c r="AF195" s="20">
        <f>'Goals, Inventory, Budget'!K195</f>
      </c>
      <c r="AG195" s="146">
        <f t="shared" si="97"/>
      </c>
      <c r="AH195" s="147">
        <f t="shared" si="98"/>
      </c>
      <c r="AI195" s="147">
        <f t="shared" si="99"/>
      </c>
      <c r="AJ195" s="236">
        <f t="shared" si="100"/>
      </c>
      <c r="AK195" s="297"/>
    </row>
    <row r="196" spans="2:37" ht="12.75">
      <c r="B196" s="555"/>
      <c r="C196" s="9" t="s">
        <v>88</v>
      </c>
      <c r="D196" s="98" t="s">
        <v>24</v>
      </c>
      <c r="E196" s="1">
        <v>2</v>
      </c>
      <c r="F196" s="504" t="s">
        <v>23</v>
      </c>
      <c r="G196" s="61">
        <f t="shared" si="101"/>
        <v>2</v>
      </c>
      <c r="H196" s="37">
        <f t="shared" si="90"/>
      </c>
      <c r="I196" s="40">
        <f t="shared" si="91"/>
        <v>2</v>
      </c>
      <c r="J196" s="19">
        <f t="shared" si="92"/>
        <v>1</v>
      </c>
      <c r="K196" s="20">
        <f t="shared" si="93"/>
        <v>0.5</v>
      </c>
      <c r="L196" s="21">
        <f t="shared" si="94"/>
      </c>
      <c r="M196" s="108" t="str">
        <f>'Goals, Inventory, Budget'!C196</f>
        <v>Pudding, Chocolate</v>
      </c>
      <c r="N196" s="11" t="str">
        <f>'Goals, Inventory, Budget'!F196</f>
        <v>lbs</v>
      </c>
      <c r="O196" s="60">
        <f>'Goals, Inventory, Budget'!G196</f>
        <v>2</v>
      </c>
      <c r="P196" s="227">
        <f t="shared" si="95"/>
        <v>0</v>
      </c>
      <c r="Q196" s="137"/>
      <c r="R196" s="138"/>
      <c r="S196" s="30"/>
      <c r="T196" s="31"/>
      <c r="U196" s="139"/>
      <c r="V196" s="140">
        <f t="shared" si="96"/>
        <v>0</v>
      </c>
      <c r="W196" s="1"/>
      <c r="X196" s="136"/>
      <c r="Y196" s="141"/>
      <c r="Z196" s="132" t="str">
        <f>'Goals, Inventory, Budget'!C196</f>
        <v>Pudding, Chocolate</v>
      </c>
      <c r="AA196" s="61">
        <f>'Goals, Inventory, Budget'!G196</f>
        <v>2</v>
      </c>
      <c r="AB196" s="11" t="str">
        <f>'Goals, Inventory, Budget'!F196</f>
        <v>lbs</v>
      </c>
      <c r="AC196" s="74">
        <v>1.36</v>
      </c>
      <c r="AD196" s="40">
        <f>'Goals, Inventory, Budget'!I196</f>
        <v>2</v>
      </c>
      <c r="AE196" s="19">
        <f>'Goals, Inventory, Budget'!J196</f>
        <v>1</v>
      </c>
      <c r="AF196" s="20">
        <f>'Goals, Inventory, Budget'!K196</f>
        <v>0.5</v>
      </c>
      <c r="AG196" s="146">
        <f t="shared" si="97"/>
        <v>2.72</v>
      </c>
      <c r="AH196" s="147">
        <f t="shared" si="98"/>
        <v>1.36</v>
      </c>
      <c r="AI196" s="147">
        <f t="shared" si="99"/>
        <v>0.68</v>
      </c>
      <c r="AJ196" s="236">
        <f t="shared" si="100"/>
        <v>0.22666666666666668</v>
      </c>
      <c r="AK196" s="297"/>
    </row>
    <row r="197" spans="2:37" ht="12.75">
      <c r="B197" s="555"/>
      <c r="C197" s="9" t="s">
        <v>86</v>
      </c>
      <c r="D197" s="98" t="s">
        <v>24</v>
      </c>
      <c r="E197" s="1"/>
      <c r="F197" s="504" t="s">
        <v>23</v>
      </c>
      <c r="G197" s="61">
        <f t="shared" si="101"/>
      </c>
      <c r="H197" s="37">
        <f t="shared" si="90"/>
      </c>
      <c r="I197" s="40">
        <f t="shared" si="91"/>
      </c>
      <c r="J197" s="19">
        <f t="shared" si="92"/>
      </c>
      <c r="K197" s="20">
        <f t="shared" si="93"/>
      </c>
      <c r="L197" s="21">
        <f t="shared" si="94"/>
      </c>
      <c r="M197" s="108" t="str">
        <f>'Goals, Inventory, Budget'!C197</f>
        <v>Pudding, Vanilla</v>
      </c>
      <c r="N197" s="11" t="str">
        <f>'Goals, Inventory, Budget'!F197</f>
        <v>lbs</v>
      </c>
      <c r="O197" s="60">
        <f>'Goals, Inventory, Budget'!G197</f>
      </c>
      <c r="P197" s="227">
        <f t="shared" si="95"/>
        <v>0</v>
      </c>
      <c r="Q197" s="137"/>
      <c r="R197" s="138"/>
      <c r="S197" s="30"/>
      <c r="T197" s="31"/>
      <c r="U197" s="139"/>
      <c r="V197" s="140">
        <f t="shared" si="96"/>
        <v>0</v>
      </c>
      <c r="W197" s="1"/>
      <c r="X197" s="136"/>
      <c r="Y197" s="141"/>
      <c r="Z197" s="132" t="str">
        <f>'Goals, Inventory, Budget'!C197</f>
        <v>Pudding, Vanilla</v>
      </c>
      <c r="AA197" s="61">
        <f>'Goals, Inventory, Budget'!G197</f>
      </c>
      <c r="AB197" s="11" t="str">
        <f>'Goals, Inventory, Budget'!F197</f>
        <v>lbs</v>
      </c>
      <c r="AC197" s="74">
        <v>1.36</v>
      </c>
      <c r="AD197" s="40">
        <f>'Goals, Inventory, Budget'!I197</f>
      </c>
      <c r="AE197" s="19">
        <f>'Goals, Inventory, Budget'!J197</f>
      </c>
      <c r="AF197" s="20">
        <f>'Goals, Inventory, Budget'!K197</f>
      </c>
      <c r="AG197" s="146">
        <f t="shared" si="97"/>
      </c>
      <c r="AH197" s="147">
        <f t="shared" si="98"/>
      </c>
      <c r="AI197" s="147">
        <f t="shared" si="99"/>
      </c>
      <c r="AJ197" s="236">
        <f t="shared" si="100"/>
      </c>
      <c r="AK197" s="297"/>
    </row>
    <row r="198" spans="2:37" ht="12.75">
      <c r="B198" s="555"/>
      <c r="C198" s="9" t="s">
        <v>141</v>
      </c>
      <c r="D198" s="98"/>
      <c r="E198" s="1"/>
      <c r="F198" s="504" t="s">
        <v>23</v>
      </c>
      <c r="G198" s="61">
        <f t="shared" si="101"/>
      </c>
      <c r="H198" s="37">
        <f t="shared" si="90"/>
      </c>
      <c r="I198" s="40">
        <f t="shared" si="91"/>
      </c>
      <c r="J198" s="19">
        <f t="shared" si="92"/>
      </c>
      <c r="K198" s="20">
        <f t="shared" si="93"/>
      </c>
      <c r="L198" s="21">
        <f t="shared" si="94"/>
      </c>
      <c r="M198" s="108" t="str">
        <f>'Goals, Inventory, Budget'!C198</f>
        <v>your selection</v>
      </c>
      <c r="N198" s="11" t="str">
        <f>'Goals, Inventory, Budget'!F198</f>
        <v>lbs</v>
      </c>
      <c r="O198" s="60">
        <f>'Goals, Inventory, Budget'!G198</f>
      </c>
      <c r="P198" s="227">
        <f t="shared" si="95"/>
        <v>0</v>
      </c>
      <c r="Q198" s="137"/>
      <c r="R198" s="138"/>
      <c r="S198" s="30"/>
      <c r="T198" s="31"/>
      <c r="U198" s="139"/>
      <c r="V198" s="140">
        <f t="shared" si="96"/>
        <v>0</v>
      </c>
      <c r="W198" s="1"/>
      <c r="X198" s="136"/>
      <c r="Y198" s="141"/>
      <c r="Z198" s="691" t="str">
        <f>'Goals, Inventory, Budget'!C198</f>
        <v>your selection</v>
      </c>
      <c r="AA198" s="61">
        <f>'Goals, Inventory, Budget'!G198</f>
      </c>
      <c r="AB198" s="11" t="str">
        <f>'Goals, Inventory, Budget'!F198</f>
        <v>lbs</v>
      </c>
      <c r="AC198" s="74"/>
      <c r="AD198" s="40">
        <f>'Goals, Inventory, Budget'!I198</f>
      </c>
      <c r="AE198" s="19">
        <f>'Goals, Inventory, Budget'!J198</f>
      </c>
      <c r="AF198" s="20">
        <f>'Goals, Inventory, Budget'!K198</f>
      </c>
      <c r="AG198" s="146">
        <f t="shared" si="97"/>
      </c>
      <c r="AH198" s="147">
        <f t="shared" si="98"/>
      </c>
      <c r="AI198" s="147">
        <f t="shared" si="99"/>
      </c>
      <c r="AJ198" s="236">
        <f t="shared" si="100"/>
      </c>
      <c r="AK198" s="297"/>
    </row>
    <row r="199" spans="2:37" ht="12.75">
      <c r="B199" s="555"/>
      <c r="C199" s="9" t="s">
        <v>141</v>
      </c>
      <c r="D199" s="98"/>
      <c r="E199" s="1"/>
      <c r="F199" s="504" t="s">
        <v>23</v>
      </c>
      <c r="G199" s="61">
        <f t="shared" si="101"/>
      </c>
      <c r="H199" s="37">
        <f t="shared" si="90"/>
      </c>
      <c r="I199" s="40">
        <f t="shared" si="91"/>
      </c>
      <c r="J199" s="19">
        <f t="shared" si="92"/>
      </c>
      <c r="K199" s="20">
        <f t="shared" si="93"/>
      </c>
      <c r="L199" s="21">
        <f t="shared" si="94"/>
      </c>
      <c r="M199" s="108" t="str">
        <f>'Goals, Inventory, Budget'!C199</f>
        <v>your selection</v>
      </c>
      <c r="N199" s="11" t="str">
        <f>'Goals, Inventory, Budget'!F199</f>
        <v>lbs</v>
      </c>
      <c r="O199" s="60">
        <f>'Goals, Inventory, Budget'!G199</f>
      </c>
      <c r="P199" s="227">
        <f t="shared" si="95"/>
        <v>0</v>
      </c>
      <c r="Q199" s="137"/>
      <c r="R199" s="138"/>
      <c r="S199" s="30"/>
      <c r="T199" s="31"/>
      <c r="U199" s="139"/>
      <c r="V199" s="140">
        <f t="shared" si="96"/>
        <v>0</v>
      </c>
      <c r="W199" s="1"/>
      <c r="X199" s="136"/>
      <c r="Y199" s="141"/>
      <c r="Z199" s="691" t="str">
        <f>'Goals, Inventory, Budget'!C199</f>
        <v>your selection</v>
      </c>
      <c r="AA199" s="61">
        <f>'Goals, Inventory, Budget'!G199</f>
      </c>
      <c r="AB199" s="11" t="str">
        <f>'Goals, Inventory, Budget'!F199</f>
        <v>lbs</v>
      </c>
      <c r="AC199" s="74"/>
      <c r="AD199" s="40">
        <f>'Goals, Inventory, Budget'!I199</f>
      </c>
      <c r="AE199" s="19">
        <f>'Goals, Inventory, Budget'!J199</f>
      </c>
      <c r="AF199" s="20">
        <f>'Goals, Inventory, Budget'!K199</f>
      </c>
      <c r="AG199" s="146">
        <f t="shared" si="97"/>
      </c>
      <c r="AH199" s="147">
        <f t="shared" si="98"/>
      </c>
      <c r="AI199" s="147">
        <f t="shared" si="99"/>
      </c>
      <c r="AJ199" s="236">
        <f t="shared" si="100"/>
      </c>
      <c r="AK199" s="297"/>
    </row>
    <row r="200" spans="2:37" ht="12.75">
      <c r="B200" s="555"/>
      <c r="C200" s="9" t="s">
        <v>141</v>
      </c>
      <c r="D200" s="98"/>
      <c r="E200" s="1"/>
      <c r="F200" s="504" t="s">
        <v>23</v>
      </c>
      <c r="G200" s="61">
        <f t="shared" si="101"/>
      </c>
      <c r="H200" s="37">
        <f t="shared" si="90"/>
      </c>
      <c r="I200" s="40">
        <f t="shared" si="91"/>
      </c>
      <c r="J200" s="19">
        <f t="shared" si="92"/>
      </c>
      <c r="K200" s="20">
        <f t="shared" si="93"/>
      </c>
      <c r="L200" s="21">
        <f t="shared" si="94"/>
      </c>
      <c r="M200" s="108" t="str">
        <f>'Goals, Inventory, Budget'!C200</f>
        <v>your selection</v>
      </c>
      <c r="N200" s="11" t="str">
        <f>'Goals, Inventory, Budget'!F200</f>
        <v>lbs</v>
      </c>
      <c r="O200" s="60">
        <f>'Goals, Inventory, Budget'!G200</f>
      </c>
      <c r="P200" s="227">
        <f t="shared" si="95"/>
        <v>0</v>
      </c>
      <c r="Q200" s="137"/>
      <c r="R200" s="138"/>
      <c r="S200" s="30"/>
      <c r="T200" s="31"/>
      <c r="U200" s="139"/>
      <c r="V200" s="140">
        <f t="shared" si="96"/>
        <v>0</v>
      </c>
      <c r="W200" s="1"/>
      <c r="X200" s="136"/>
      <c r="Y200" s="141"/>
      <c r="Z200" s="691" t="str">
        <f>'Goals, Inventory, Budget'!C200</f>
        <v>your selection</v>
      </c>
      <c r="AA200" s="61">
        <f>'Goals, Inventory, Budget'!G200</f>
      </c>
      <c r="AB200" s="11" t="str">
        <f>'Goals, Inventory, Budget'!F200</f>
        <v>lbs</v>
      </c>
      <c r="AC200" s="74"/>
      <c r="AD200" s="40">
        <f>'Goals, Inventory, Budget'!I200</f>
      </c>
      <c r="AE200" s="19">
        <f>'Goals, Inventory, Budget'!J200</f>
      </c>
      <c r="AF200" s="20">
        <f>'Goals, Inventory, Budget'!K200</f>
      </c>
      <c r="AG200" s="146">
        <f t="shared" si="97"/>
      </c>
      <c r="AH200" s="147">
        <f t="shared" si="98"/>
      </c>
      <c r="AI200" s="147">
        <f t="shared" si="99"/>
      </c>
      <c r="AJ200" s="236">
        <f t="shared" si="100"/>
      </c>
      <c r="AK200" s="297"/>
    </row>
    <row r="201" spans="2:37" ht="13.5" thickBot="1">
      <c r="B201" s="555"/>
      <c r="C201" s="9" t="s">
        <v>141</v>
      </c>
      <c r="D201" s="98"/>
      <c r="E201" s="1"/>
      <c r="F201" s="504" t="s">
        <v>23</v>
      </c>
      <c r="G201" s="61">
        <f t="shared" si="101"/>
      </c>
      <c r="H201" s="37">
        <f t="shared" si="90"/>
      </c>
      <c r="I201" s="73">
        <f t="shared" si="91"/>
      </c>
      <c r="J201" s="56">
        <f t="shared" si="92"/>
      </c>
      <c r="K201" s="57">
        <f t="shared" si="93"/>
      </c>
      <c r="L201" s="21">
        <f t="shared" si="94"/>
      </c>
      <c r="M201" s="108" t="str">
        <f>'Goals, Inventory, Budget'!C201</f>
        <v>your selection</v>
      </c>
      <c r="N201" s="11" t="str">
        <f>'Goals, Inventory, Budget'!F201</f>
        <v>lbs</v>
      </c>
      <c r="O201" s="60">
        <f>'Goals, Inventory, Budget'!G201</f>
      </c>
      <c r="P201" s="227">
        <f t="shared" si="95"/>
        <v>0</v>
      </c>
      <c r="Q201" s="137"/>
      <c r="R201" s="138"/>
      <c r="S201" s="30"/>
      <c r="T201" s="31"/>
      <c r="U201" s="139"/>
      <c r="V201" s="140">
        <f t="shared" si="96"/>
        <v>0</v>
      </c>
      <c r="W201" s="1"/>
      <c r="X201" s="136"/>
      <c r="Y201" s="141"/>
      <c r="Z201" s="691" t="str">
        <f>'Goals, Inventory, Budget'!C201</f>
        <v>your selection</v>
      </c>
      <c r="AA201" s="61">
        <f>'Goals, Inventory, Budget'!G201</f>
      </c>
      <c r="AB201" s="11" t="str">
        <f>'Goals, Inventory, Budget'!F201</f>
        <v>lbs</v>
      </c>
      <c r="AC201" s="74"/>
      <c r="AD201" s="73">
        <f>'Goals, Inventory, Budget'!I201</f>
      </c>
      <c r="AE201" s="56">
        <f>'Goals, Inventory, Budget'!J201</f>
      </c>
      <c r="AF201" s="57">
        <f>'Goals, Inventory, Budget'!K201</f>
      </c>
      <c r="AG201" s="148">
        <f t="shared" si="97"/>
      </c>
      <c r="AH201" s="149">
        <f t="shared" si="98"/>
      </c>
      <c r="AI201" s="149">
        <f t="shared" si="99"/>
      </c>
      <c r="AJ201" s="250">
        <f t="shared" si="100"/>
      </c>
      <c r="AK201" s="296"/>
    </row>
    <row r="202" spans="2:37" ht="13.5" thickTop="1">
      <c r="B202" s="555"/>
      <c r="C202" s="517" t="s">
        <v>200</v>
      </c>
      <c r="D202" s="664"/>
      <c r="E202" s="122">
        <f>SUM(E192:E201)</f>
        <v>2</v>
      </c>
      <c r="F202" s="122" t="s">
        <v>23</v>
      </c>
      <c r="G202" s="59">
        <f>FamilyFactor*E202</f>
        <v>2</v>
      </c>
      <c r="H202" s="224">
        <f>P202</f>
        <v>0</v>
      </c>
      <c r="I202" s="41">
        <f>IF(G202="","",IF(H202="",G202-0,IF(G202&lt;H202,0,G202-H202)))</f>
        <v>2</v>
      </c>
      <c r="J202" s="52">
        <f>IF((G202/2-H202)&lt;=0,0,G202/2-H202)</f>
        <v>1</v>
      </c>
      <c r="K202" s="53">
        <f>IF((G202/4-H202)&lt;=0,0,G202/4-H202)</f>
        <v>0.5</v>
      </c>
      <c r="L202" s="27"/>
      <c r="M202" s="177" t="str">
        <f>'Goals, Inventory, Budget'!C202</f>
        <v>Total Church Offered Items</v>
      </c>
      <c r="N202" s="126" t="str">
        <f>'Goals, Inventory, Budget'!F202</f>
        <v>lbs</v>
      </c>
      <c r="O202" s="59">
        <f>'Goals, Inventory, Budget'!G202</f>
        <v>2</v>
      </c>
      <c r="P202" s="224">
        <f>SUM(P192:P201)</f>
        <v>0</v>
      </c>
      <c r="Q202" s="591"/>
      <c r="R202" s="592"/>
      <c r="S202" s="593"/>
      <c r="T202" s="592"/>
      <c r="U202" s="593"/>
      <c r="V202" s="592"/>
      <c r="W202" s="594"/>
      <c r="X202" s="592"/>
      <c r="Y202" s="595"/>
      <c r="Z202" s="665" t="str">
        <f>'Goals, Inventory, Budget'!C202</f>
        <v>Total Church Offered Items</v>
      </c>
      <c r="AA202" s="59">
        <f>'Goals, Inventory, Budget'!G202</f>
        <v>2</v>
      </c>
      <c r="AB202" s="126" t="str">
        <f>'Goals, Inventory, Budget'!F202</f>
        <v>lbs</v>
      </c>
      <c r="AC202" s="84"/>
      <c r="AD202" s="41">
        <f>'Goals, Inventory, Budget'!I202</f>
        <v>2</v>
      </c>
      <c r="AE202" s="52">
        <f>'Goals, Inventory, Budget'!J202</f>
        <v>1</v>
      </c>
      <c r="AF202" s="53">
        <f>'Goals, Inventory, Budget'!K202</f>
        <v>0.5</v>
      </c>
      <c r="AG202" s="144">
        <f>SUM(AG192:AG201)</f>
        <v>2.72</v>
      </c>
      <c r="AH202" s="145">
        <f>SUM(AH192:AH201)</f>
        <v>1.36</v>
      </c>
      <c r="AI202" s="233">
        <f>SUM(AI192:AI201)</f>
        <v>0.68</v>
      </c>
      <c r="AJ202" s="249">
        <f>SUM(AJ192:AJ201)</f>
        <v>0.22666666666666668</v>
      </c>
      <c r="AK202" s="654"/>
    </row>
    <row r="203" spans="2:37" ht="12.75">
      <c r="B203" s="555"/>
      <c r="C203" s="498" t="s">
        <v>165</v>
      </c>
      <c r="D203" s="572"/>
      <c r="E203" s="572"/>
      <c r="F203" s="572"/>
      <c r="G203" s="572"/>
      <c r="H203" s="572"/>
      <c r="I203" s="572"/>
      <c r="J203" s="572"/>
      <c r="K203" s="617"/>
      <c r="L203" s="97"/>
      <c r="M203" s="302" t="str">
        <f>'Goals, Inventory, Budget'!C203</f>
        <v>Miscellaneous Items</v>
      </c>
      <c r="N203" s="303">
        <f>'Goals, Inventory, Budget'!F203</f>
        <v>0</v>
      </c>
      <c r="O203" s="303">
        <f>'Goals, Inventory, Budget'!G203</f>
        <v>0</v>
      </c>
      <c r="P203" s="303">
        <f>'Goals, Inventory, Budget'!H203</f>
        <v>0</v>
      </c>
      <c r="Q203" s="303">
        <f>'Goals, Inventory, Budget'!I203</f>
        <v>0</v>
      </c>
      <c r="R203" s="303">
        <f>'Goals, Inventory, Budget'!J203</f>
        <v>0</v>
      </c>
      <c r="S203" s="303">
        <f>'Goals, Inventory, Budget'!K203</f>
        <v>0</v>
      </c>
      <c r="T203" s="114"/>
      <c r="U203" s="113"/>
      <c r="V203" s="114"/>
      <c r="W203" s="115"/>
      <c r="X203" s="114"/>
      <c r="Y203" s="121"/>
      <c r="Z203" s="686" t="str">
        <f>'Goals, Inventory, Budget'!C203</f>
        <v>Miscellaneous Items</v>
      </c>
      <c r="AA203" s="689"/>
      <c r="AB203" s="689"/>
      <c r="AC203" s="689"/>
      <c r="AD203" s="606"/>
      <c r="AE203" s="606"/>
      <c r="AF203" s="600"/>
      <c r="AG203" s="601"/>
      <c r="AH203" s="601"/>
      <c r="AI203" s="601"/>
      <c r="AJ203" s="607"/>
      <c r="AK203" s="603"/>
    </row>
    <row r="204" spans="2:37" ht="12.75">
      <c r="B204" s="555"/>
      <c r="C204" s="9" t="s">
        <v>141</v>
      </c>
      <c r="D204" s="101"/>
      <c r="E204" s="3"/>
      <c r="F204" s="610" t="s">
        <v>23</v>
      </c>
      <c r="G204" s="61">
        <f aca="true" t="shared" si="102" ref="G204:G209">IF(E204=0,"",FamilyFactor*E204)</f>
      </c>
      <c r="H204" s="266">
        <f aca="true" t="shared" si="103" ref="H204:H209">IF(P204=0,"",P204)</f>
      </c>
      <c r="I204" s="40">
        <f aca="true" t="shared" si="104" ref="I204:I209">IF(G204="","",IF(H204="",G204-0,G204-H204))</f>
      </c>
      <c r="J204" s="19">
        <f aca="true" t="shared" si="105" ref="J204:J209">IF(G204="","",IF(H204="",G204/2-0,IF((G204/2-H204)&lt;=0,0,G204/2-H204)))</f>
      </c>
      <c r="K204" s="20">
        <f aca="true" t="shared" si="106" ref="K204:K209">IF(G204="","",IF(H204="",G204/4-0,IF((G204/4-H204)&lt;=0,0,G204/4-H204)))</f>
      </c>
      <c r="L204" s="21">
        <f aca="true" t="shared" si="107" ref="L204:L209">IF(H204="","",IF(D204="indefinite",0,IF(D204="varies","varies",H204/D204)))</f>
      </c>
      <c r="M204" s="108" t="str">
        <f>'Goals, Inventory, Budget'!C204</f>
        <v>your selection</v>
      </c>
      <c r="N204" s="11" t="str">
        <f>'Goals, Inventory, Budget'!F204</f>
        <v>lbs</v>
      </c>
      <c r="O204" s="60">
        <f>'Goals, Inventory, Budget'!G204</f>
      </c>
      <c r="P204" s="227">
        <f aca="true" t="shared" si="108" ref="P204:P209">Q204*R204+S204*T204+U204*V204+X204*Y204</f>
        <v>0</v>
      </c>
      <c r="Q204" s="137"/>
      <c r="R204" s="138"/>
      <c r="S204" s="30"/>
      <c r="T204" s="31"/>
      <c r="U204" s="139"/>
      <c r="V204" s="140">
        <f aca="true" t="shared" si="109" ref="V204:V209">IF(R204=0,0,R204*5/0.75)</f>
        <v>0</v>
      </c>
      <c r="W204" s="1"/>
      <c r="X204" s="136"/>
      <c r="Y204" s="141"/>
      <c r="Z204" s="691" t="str">
        <f>'Goals, Inventory, Budget'!C204</f>
        <v>your selection</v>
      </c>
      <c r="AA204" s="61">
        <f>'Goals, Inventory, Budget'!G204</f>
      </c>
      <c r="AB204" s="23" t="str">
        <f>'Goals, Inventory, Budget'!F204</f>
        <v>lbs</v>
      </c>
      <c r="AC204" s="82"/>
      <c r="AD204" s="40">
        <f>'Goals, Inventory, Budget'!I204</f>
      </c>
      <c r="AE204" s="19">
        <f>'Goals, Inventory, Budget'!J204</f>
      </c>
      <c r="AF204" s="20">
        <f>'Goals, Inventory, Budget'!K204</f>
      </c>
      <c r="AG204" s="146">
        <f aca="true" t="shared" si="110" ref="AG204:AG209">IF(AA204="","",IF(AC204=0,"price?",AD204*AC204))</f>
      </c>
      <c r="AH204" s="147">
        <f aca="true" t="shared" si="111" ref="AH204:AH209">IF(AA204="","",IF(AC204=0,"price?",AE204*AC204))</f>
      </c>
      <c r="AI204" s="147">
        <f aca="true" t="shared" si="112" ref="AI204:AI209">IF(AA204="","",IF(AC204=0,"price?",AF204*AC204))</f>
      </c>
      <c r="AJ204" s="236">
        <f aca="true" t="shared" si="113" ref="AJ204:AJ209">IF(AA204="","",IF(AC204=0,"price?",IF(AD204=0,0,AA204*AC204/12)))</f>
      </c>
      <c r="AK204" s="297"/>
    </row>
    <row r="205" spans="2:37" ht="12.75">
      <c r="B205" s="555"/>
      <c r="C205" s="9" t="s">
        <v>141</v>
      </c>
      <c r="D205" s="101"/>
      <c r="E205" s="3"/>
      <c r="F205" s="610" t="s">
        <v>23</v>
      </c>
      <c r="G205" s="61">
        <f t="shared" si="102"/>
      </c>
      <c r="H205" s="266">
        <f t="shared" si="103"/>
      </c>
      <c r="I205" s="40">
        <f t="shared" si="104"/>
      </c>
      <c r="J205" s="19">
        <f t="shared" si="105"/>
      </c>
      <c r="K205" s="20">
        <f t="shared" si="106"/>
      </c>
      <c r="L205" s="21">
        <f t="shared" si="107"/>
      </c>
      <c r="M205" s="108" t="str">
        <f>'Goals, Inventory, Budget'!C205</f>
        <v>your selection</v>
      </c>
      <c r="N205" s="11" t="str">
        <f>'Goals, Inventory, Budget'!F205</f>
        <v>lbs</v>
      </c>
      <c r="O205" s="60">
        <f>'Goals, Inventory, Budget'!G205</f>
      </c>
      <c r="P205" s="227">
        <f t="shared" si="108"/>
        <v>0</v>
      </c>
      <c r="Q205" s="137"/>
      <c r="R205" s="138"/>
      <c r="S205" s="30"/>
      <c r="T205" s="31"/>
      <c r="U205" s="139"/>
      <c r="V205" s="140">
        <f t="shared" si="109"/>
        <v>0</v>
      </c>
      <c r="W205" s="1"/>
      <c r="X205" s="136"/>
      <c r="Y205" s="141"/>
      <c r="Z205" s="691" t="str">
        <f>'Goals, Inventory, Budget'!C205</f>
        <v>your selection</v>
      </c>
      <c r="AA205" s="61">
        <f>'Goals, Inventory, Budget'!G205</f>
      </c>
      <c r="AB205" s="23" t="str">
        <f>'Goals, Inventory, Budget'!F205</f>
        <v>lbs</v>
      </c>
      <c r="AC205" s="82"/>
      <c r="AD205" s="40">
        <f>'Goals, Inventory, Budget'!I205</f>
      </c>
      <c r="AE205" s="19">
        <f>'Goals, Inventory, Budget'!J205</f>
      </c>
      <c r="AF205" s="20">
        <f>'Goals, Inventory, Budget'!K205</f>
      </c>
      <c r="AG205" s="146">
        <f t="shared" si="110"/>
      </c>
      <c r="AH205" s="147">
        <f t="shared" si="111"/>
      </c>
      <c r="AI205" s="147">
        <f t="shared" si="112"/>
      </c>
      <c r="AJ205" s="236">
        <f t="shared" si="113"/>
      </c>
      <c r="AK205" s="297"/>
    </row>
    <row r="206" spans="2:37" ht="12.75">
      <c r="B206" s="555"/>
      <c r="C206" s="9" t="s">
        <v>141</v>
      </c>
      <c r="D206" s="101"/>
      <c r="E206" s="3"/>
      <c r="F206" s="610" t="s">
        <v>23</v>
      </c>
      <c r="G206" s="61">
        <f t="shared" si="102"/>
      </c>
      <c r="H206" s="266">
        <f t="shared" si="103"/>
      </c>
      <c r="I206" s="40">
        <f t="shared" si="104"/>
      </c>
      <c r="J206" s="19">
        <f t="shared" si="105"/>
      </c>
      <c r="K206" s="20">
        <f t="shared" si="106"/>
      </c>
      <c r="L206" s="21">
        <f t="shared" si="107"/>
      </c>
      <c r="M206" s="108" t="str">
        <f>'Goals, Inventory, Budget'!C206</f>
        <v>your selection</v>
      </c>
      <c r="N206" s="11" t="str">
        <f>'Goals, Inventory, Budget'!F206</f>
        <v>lbs</v>
      </c>
      <c r="O206" s="60">
        <f>'Goals, Inventory, Budget'!G206</f>
      </c>
      <c r="P206" s="227">
        <f t="shared" si="108"/>
        <v>0</v>
      </c>
      <c r="Q206" s="137"/>
      <c r="R206" s="138"/>
      <c r="S206" s="30"/>
      <c r="T206" s="31"/>
      <c r="U206" s="139"/>
      <c r="V206" s="140">
        <f t="shared" si="109"/>
        <v>0</v>
      </c>
      <c r="W206" s="1"/>
      <c r="X206" s="136"/>
      <c r="Y206" s="141"/>
      <c r="Z206" s="691" t="str">
        <f>'Goals, Inventory, Budget'!C206</f>
        <v>your selection</v>
      </c>
      <c r="AA206" s="61">
        <f>'Goals, Inventory, Budget'!G206</f>
      </c>
      <c r="AB206" s="23" t="str">
        <f>'Goals, Inventory, Budget'!F206</f>
        <v>lbs</v>
      </c>
      <c r="AC206" s="82"/>
      <c r="AD206" s="40">
        <f>'Goals, Inventory, Budget'!I206</f>
      </c>
      <c r="AE206" s="19">
        <f>'Goals, Inventory, Budget'!J206</f>
      </c>
      <c r="AF206" s="20">
        <f>'Goals, Inventory, Budget'!K206</f>
      </c>
      <c r="AG206" s="146">
        <f t="shared" si="110"/>
      </c>
      <c r="AH206" s="147">
        <f t="shared" si="111"/>
      </c>
      <c r="AI206" s="147">
        <f t="shared" si="112"/>
      </c>
      <c r="AJ206" s="236">
        <f t="shared" si="113"/>
      </c>
      <c r="AK206" s="297"/>
    </row>
    <row r="207" spans="2:37" ht="12.75">
      <c r="B207" s="555"/>
      <c r="C207" s="9" t="s">
        <v>141</v>
      </c>
      <c r="D207" s="101"/>
      <c r="E207" s="3"/>
      <c r="F207" s="610" t="s">
        <v>23</v>
      </c>
      <c r="G207" s="61">
        <f t="shared" si="102"/>
      </c>
      <c r="H207" s="266">
        <f t="shared" si="103"/>
      </c>
      <c r="I207" s="40">
        <f t="shared" si="104"/>
      </c>
      <c r="J207" s="19">
        <f t="shared" si="105"/>
      </c>
      <c r="K207" s="20">
        <f t="shared" si="106"/>
      </c>
      <c r="L207" s="21">
        <f t="shared" si="107"/>
      </c>
      <c r="M207" s="108" t="str">
        <f>'Goals, Inventory, Budget'!C207</f>
        <v>your selection</v>
      </c>
      <c r="N207" s="11" t="str">
        <f>'Goals, Inventory, Budget'!F207</f>
        <v>lbs</v>
      </c>
      <c r="O207" s="60">
        <f>'Goals, Inventory, Budget'!G207</f>
      </c>
      <c r="P207" s="227">
        <f t="shared" si="108"/>
        <v>0</v>
      </c>
      <c r="Q207" s="137"/>
      <c r="R207" s="138"/>
      <c r="S207" s="30"/>
      <c r="T207" s="31"/>
      <c r="U207" s="139"/>
      <c r="V207" s="140">
        <f t="shared" si="109"/>
        <v>0</v>
      </c>
      <c r="W207" s="1"/>
      <c r="X207" s="136"/>
      <c r="Y207" s="141"/>
      <c r="Z207" s="691" t="str">
        <f>'Goals, Inventory, Budget'!C207</f>
        <v>your selection</v>
      </c>
      <c r="AA207" s="61">
        <f>'Goals, Inventory, Budget'!G207</f>
      </c>
      <c r="AB207" s="23" t="str">
        <f>'Goals, Inventory, Budget'!F207</f>
        <v>lbs</v>
      </c>
      <c r="AC207" s="82"/>
      <c r="AD207" s="40">
        <f>'Goals, Inventory, Budget'!I207</f>
      </c>
      <c r="AE207" s="19">
        <f>'Goals, Inventory, Budget'!J207</f>
      </c>
      <c r="AF207" s="20">
        <f>'Goals, Inventory, Budget'!K207</f>
      </c>
      <c r="AG207" s="146">
        <f t="shared" si="110"/>
      </c>
      <c r="AH207" s="147">
        <f t="shared" si="111"/>
      </c>
      <c r="AI207" s="147">
        <f t="shared" si="112"/>
      </c>
      <c r="AJ207" s="236">
        <f t="shared" si="113"/>
      </c>
      <c r="AK207" s="297"/>
    </row>
    <row r="208" spans="2:37" ht="12.75">
      <c r="B208" s="555"/>
      <c r="C208" s="9" t="s">
        <v>141</v>
      </c>
      <c r="D208" s="101"/>
      <c r="E208" s="3"/>
      <c r="F208" s="610" t="s">
        <v>23</v>
      </c>
      <c r="G208" s="61">
        <f t="shared" si="102"/>
      </c>
      <c r="H208" s="266">
        <f t="shared" si="103"/>
      </c>
      <c r="I208" s="40">
        <f t="shared" si="104"/>
      </c>
      <c r="J208" s="19">
        <f t="shared" si="105"/>
      </c>
      <c r="K208" s="20">
        <f t="shared" si="106"/>
      </c>
      <c r="L208" s="21">
        <f t="shared" si="107"/>
      </c>
      <c r="M208" s="108" t="str">
        <f>'Goals, Inventory, Budget'!C208</f>
        <v>your selection</v>
      </c>
      <c r="N208" s="11" t="str">
        <f>'Goals, Inventory, Budget'!F208</f>
        <v>lbs</v>
      </c>
      <c r="O208" s="60">
        <f>'Goals, Inventory, Budget'!G208</f>
      </c>
      <c r="P208" s="227">
        <f t="shared" si="108"/>
        <v>0</v>
      </c>
      <c r="Q208" s="137"/>
      <c r="R208" s="138"/>
      <c r="S208" s="30"/>
      <c r="T208" s="31"/>
      <c r="U208" s="139"/>
      <c r="V208" s="140">
        <f t="shared" si="109"/>
        <v>0</v>
      </c>
      <c r="W208" s="1"/>
      <c r="X208" s="136"/>
      <c r="Y208" s="141"/>
      <c r="Z208" s="691" t="str">
        <f>'Goals, Inventory, Budget'!C208</f>
        <v>your selection</v>
      </c>
      <c r="AA208" s="61">
        <f>'Goals, Inventory, Budget'!G208</f>
      </c>
      <c r="AB208" s="23" t="str">
        <f>'Goals, Inventory, Budget'!F208</f>
        <v>lbs</v>
      </c>
      <c r="AC208" s="82"/>
      <c r="AD208" s="40">
        <f>'Goals, Inventory, Budget'!I208</f>
      </c>
      <c r="AE208" s="19">
        <f>'Goals, Inventory, Budget'!J208</f>
      </c>
      <c r="AF208" s="20">
        <f>'Goals, Inventory, Budget'!K208</f>
      </c>
      <c r="AG208" s="146">
        <f t="shared" si="110"/>
      </c>
      <c r="AH208" s="147">
        <f t="shared" si="111"/>
      </c>
      <c r="AI208" s="147">
        <f t="shared" si="112"/>
      </c>
      <c r="AJ208" s="236">
        <f t="shared" si="113"/>
      </c>
      <c r="AK208" s="297"/>
    </row>
    <row r="209" spans="2:37" ht="13.5" thickBot="1">
      <c r="B209" s="555"/>
      <c r="C209" s="9" t="s">
        <v>141</v>
      </c>
      <c r="D209" s="101"/>
      <c r="E209" s="3"/>
      <c r="F209" s="610" t="s">
        <v>23</v>
      </c>
      <c r="G209" s="61">
        <f t="shared" si="102"/>
      </c>
      <c r="H209" s="266">
        <f t="shared" si="103"/>
      </c>
      <c r="I209" s="73">
        <f t="shared" si="104"/>
      </c>
      <c r="J209" s="56">
        <f t="shared" si="105"/>
      </c>
      <c r="K209" s="57">
        <f t="shared" si="106"/>
      </c>
      <c r="L209" s="25">
        <f t="shared" si="107"/>
      </c>
      <c r="M209" s="108" t="str">
        <f>'Goals, Inventory, Budget'!C209</f>
        <v>your selection</v>
      </c>
      <c r="N209" s="11" t="str">
        <f>'Goals, Inventory, Budget'!F209</f>
        <v>lbs</v>
      </c>
      <c r="O209" s="60">
        <f>'Goals, Inventory, Budget'!G209</f>
      </c>
      <c r="P209" s="227">
        <f t="shared" si="108"/>
        <v>0</v>
      </c>
      <c r="Q209" s="137"/>
      <c r="R209" s="138"/>
      <c r="S209" s="30"/>
      <c r="T209" s="31"/>
      <c r="U209" s="139"/>
      <c r="V209" s="140">
        <f t="shared" si="109"/>
        <v>0</v>
      </c>
      <c r="W209" s="1"/>
      <c r="X209" s="136"/>
      <c r="Y209" s="141"/>
      <c r="Z209" s="691" t="str">
        <f>'Goals, Inventory, Budget'!C209</f>
        <v>your selection</v>
      </c>
      <c r="AA209" s="61">
        <f>'Goals, Inventory, Budget'!G209</f>
      </c>
      <c r="AB209" s="23" t="str">
        <f>'Goals, Inventory, Budget'!F209</f>
        <v>lbs</v>
      </c>
      <c r="AC209" s="82"/>
      <c r="AD209" s="73">
        <f>'Goals, Inventory, Budget'!I209</f>
      </c>
      <c r="AE209" s="56">
        <f>'Goals, Inventory, Budget'!J209</f>
      </c>
      <c r="AF209" s="57">
        <f>'Goals, Inventory, Budget'!K209</f>
      </c>
      <c r="AG209" s="148">
        <f t="shared" si="110"/>
      </c>
      <c r="AH209" s="149">
        <f t="shared" si="111"/>
      </c>
      <c r="AI209" s="149">
        <f t="shared" si="112"/>
      </c>
      <c r="AJ209" s="250">
        <f t="shared" si="113"/>
      </c>
      <c r="AK209" s="298"/>
    </row>
    <row r="210" spans="2:36" ht="14.25" thickBot="1" thickTop="1">
      <c r="B210" s="555"/>
      <c r="C210" s="679" t="s">
        <v>201</v>
      </c>
      <c r="D210" s="680"/>
      <c r="E210" s="122">
        <f>SUM(E204:E209)</f>
        <v>0</v>
      </c>
      <c r="F210" s="122" t="s">
        <v>23</v>
      </c>
      <c r="G210" s="59">
        <f>FamilyFactor*E210</f>
        <v>0</v>
      </c>
      <c r="H210" s="224">
        <f>P210</f>
        <v>0</v>
      </c>
      <c r="I210" s="41">
        <f>IF(G210="","",IF(H210="",G210-0,IF(G210&lt;H210,0,G210-H210)))</f>
        <v>0</v>
      </c>
      <c r="J210" s="52">
        <f>IF((G210/2-H210)&lt;=0,0,G210/2-H210)</f>
        <v>0</v>
      </c>
      <c r="K210" s="53">
        <f>IF((G210/4-H210)&lt;=0,0,G210/4-H210)</f>
        <v>0</v>
      </c>
      <c r="M210" s="177" t="str">
        <f>'Goals, Inventory, Budget'!C210</f>
        <v>Total Miscellaneous Items</v>
      </c>
      <c r="N210" s="126" t="str">
        <f>'Goals, Inventory, Budget'!F210</f>
        <v>lbs</v>
      </c>
      <c r="O210" s="59">
        <f>'Goals, Inventory, Budget'!G210</f>
        <v>0</v>
      </c>
      <c r="P210" s="224">
        <f>SUM(P204:P209)</f>
        <v>0</v>
      </c>
      <c r="Q210" s="591"/>
      <c r="R210" s="592"/>
      <c r="S210" s="593"/>
      <c r="T210" s="655"/>
      <c r="U210" s="216"/>
      <c r="V210" s="655"/>
      <c r="W210" s="551"/>
      <c r="X210" s="655"/>
      <c r="Y210" s="656"/>
      <c r="Z210" s="665" t="str">
        <f>'Goals, Inventory, Budget'!C210</f>
        <v>Total Miscellaneous Items</v>
      </c>
      <c r="AA210" s="59">
        <f>'Goals, Inventory, Budget'!G210</f>
        <v>0</v>
      </c>
      <c r="AB210" s="126" t="str">
        <f>'Goals, Inventory, Budget'!F210</f>
        <v>lbs</v>
      </c>
      <c r="AC210" s="84"/>
      <c r="AD210" s="41">
        <f>'Goals, Inventory, Budget'!I210</f>
        <v>0</v>
      </c>
      <c r="AE210" s="86">
        <f>'Goals, Inventory, Budget'!J210</f>
        <v>0</v>
      </c>
      <c r="AF210" s="87">
        <f>'Goals, Inventory, Budget'!K210</f>
        <v>0</v>
      </c>
      <c r="AG210" s="161">
        <f>SUM(AG204:AG209)</f>
        <v>0</v>
      </c>
      <c r="AH210" s="162">
        <f>SUM(AH204:AH209)</f>
        <v>0</v>
      </c>
      <c r="AI210" s="254">
        <f>SUM(AI204:AI209)</f>
        <v>0</v>
      </c>
      <c r="AJ210" s="248">
        <f>SUM(AJ204:AJ209)</f>
        <v>0</v>
      </c>
    </row>
    <row r="211" spans="2:36" ht="64.5" thickBot="1">
      <c r="B211" s="555"/>
      <c r="C211" s="626" t="str">
        <f>C189</f>
        <v>Other Church Offered Food Storage Items and Additional Misc. Items</v>
      </c>
      <c r="D211" s="627"/>
      <c r="E211" s="125" t="s">
        <v>276</v>
      </c>
      <c r="F211" s="125" t="s">
        <v>15</v>
      </c>
      <c r="G211" s="124" t="s">
        <v>190</v>
      </c>
      <c r="H211" s="124" t="s">
        <v>189</v>
      </c>
      <c r="I211" s="124" t="s">
        <v>55</v>
      </c>
      <c r="J211" s="124" t="s">
        <v>56</v>
      </c>
      <c r="K211" s="123" t="s">
        <v>57</v>
      </c>
      <c r="M211" s="133" t="str">
        <f>'Goals, Inventory, Budget'!C211</f>
        <v>Other Church Offered Food Storage Items and Additional Misc. Items</v>
      </c>
      <c r="N211" s="125" t="str">
        <f>'Goals, Inventory, Budget'!F211</f>
        <v>Units</v>
      </c>
      <c r="O211" s="124" t="str">
        <f>'Goals, Inventory, Budget'!G211</f>
        <v>Family Total Goal</v>
      </c>
      <c r="P211" s="124" t="str">
        <f>'Goals, Inventory, Budget'!H211</f>
        <v>In Inventory</v>
      </c>
      <c r="Q211" s="124" t="str">
        <f>'Goals, Inventory, Budget'!I211</f>
        <v>Still Need for 12 months</v>
      </c>
      <c r="R211" s="134" t="str">
        <f>'Goals, Inventory, Budget'!J211</f>
        <v>Still Need for 6 months</v>
      </c>
      <c r="S211" s="135" t="str">
        <f>'Goals, Inventory, Budget'!K211</f>
        <v>Still Need for 3 months</v>
      </c>
      <c r="Z211" s="133" t="str">
        <f>'Goals, Inventory, Budget'!C211</f>
        <v>Other Church Offered Food Storage Items and Additional Misc. Items</v>
      </c>
      <c r="AA211" s="124" t="str">
        <f>'Goals, Inventory, Budget'!G211</f>
        <v>Family Total Goal</v>
      </c>
      <c r="AB211" s="125" t="str">
        <f>'Goals, Inventory, Budget'!F211</f>
        <v>Units</v>
      </c>
      <c r="AC211" s="150" t="s">
        <v>209</v>
      </c>
      <c r="AD211" s="124" t="str">
        <f>'Goals, Inventory, Budget'!I211</f>
        <v>Still Need for 12 months</v>
      </c>
      <c r="AE211" s="658" t="str">
        <f>'Goals, Inventory, Budget'!J211</f>
        <v>Still Need for 6 months</v>
      </c>
      <c r="AF211" s="659" t="str">
        <f>'Goals, Inventory, Budget'!K211</f>
        <v>Still Need for 3 months</v>
      </c>
      <c r="AG211" s="660" t="s">
        <v>210</v>
      </c>
      <c r="AH211" s="660" t="s">
        <v>211</v>
      </c>
      <c r="AI211" s="661" t="s">
        <v>212</v>
      </c>
      <c r="AJ211" s="662" t="s">
        <v>281</v>
      </c>
    </row>
    <row r="212" spans="2:36" ht="14.25" thickBot="1" thickTop="1">
      <c r="B212" s="555"/>
      <c r="C212" s="635" t="s">
        <v>48</v>
      </c>
      <c r="D212" s="636"/>
      <c r="E212" s="676">
        <f>E202+E210</f>
        <v>2</v>
      </c>
      <c r="F212" s="637" t="s">
        <v>23</v>
      </c>
      <c r="G212" s="67">
        <f>G202+G210</f>
        <v>2</v>
      </c>
      <c r="H212" s="229">
        <f>P212</f>
        <v>0</v>
      </c>
      <c r="I212" s="43">
        <f>IF(G212="","",IF(H212="",G212-0,IF(G212&lt;H212,0,G212-H212)))</f>
        <v>2</v>
      </c>
      <c r="J212" s="54">
        <f>IF((G212/2-H212)&lt;=0,0,G212/2-H212)</f>
        <v>1</v>
      </c>
      <c r="K212" s="55">
        <f>IF((G212/4-H212)&lt;=0,0,G212/4-H212)</f>
        <v>0.5</v>
      </c>
      <c r="M212" s="128" t="str">
        <f>'Goals, Inventory, Budget'!C212</f>
        <v>Grand Total</v>
      </c>
      <c r="N212" s="129" t="str">
        <f>'Goals, Inventory, Budget'!F212</f>
        <v>lbs</v>
      </c>
      <c r="O212" s="67">
        <f>'Goals, Inventory, Budget'!G212</f>
        <v>2</v>
      </c>
      <c r="P212" s="229">
        <f>P202+P210</f>
        <v>0</v>
      </c>
      <c r="Q212" s="43">
        <f>'Goals, Inventory, Budget'!I212</f>
        <v>2</v>
      </c>
      <c r="R212" s="54">
        <f>'Goals, Inventory, Budget'!J212</f>
        <v>1</v>
      </c>
      <c r="S212" s="49">
        <f>'Goals, Inventory, Budget'!K212</f>
        <v>0.5</v>
      </c>
      <c r="Z212" s="663" t="str">
        <f>'Goals, Inventory, Budget'!C212</f>
        <v>Grand Total</v>
      </c>
      <c r="AA212" s="67">
        <f>'Goals, Inventory, Budget'!G212</f>
        <v>2</v>
      </c>
      <c r="AB212" s="129" t="str">
        <f>'Goals, Inventory, Budget'!F212</f>
        <v>lbs</v>
      </c>
      <c r="AC212" s="83"/>
      <c r="AD212" s="43">
        <f>'Goals, Inventory, Budget'!I212</f>
        <v>2</v>
      </c>
      <c r="AE212" s="54">
        <f>'Goals, Inventory, Budget'!J212</f>
        <v>1</v>
      </c>
      <c r="AF212" s="55">
        <f>'Goals, Inventory, Budget'!K212</f>
        <v>0.5</v>
      </c>
      <c r="AG212" s="159">
        <f>AG202+AG210</f>
        <v>2.72</v>
      </c>
      <c r="AH212" s="160">
        <f>AH202+AH210</f>
        <v>1.36</v>
      </c>
      <c r="AI212" s="252">
        <f>AI202+AI210</f>
        <v>0.68</v>
      </c>
      <c r="AJ212" s="247">
        <f>AJ202+AJ210</f>
        <v>0.22666666666666668</v>
      </c>
    </row>
    <row r="213" ht="13.5" thickTop="1"/>
    <row r="215" ht="12.75"/>
    <row r="224" ht="12.75"/>
    <row r="225" ht="12.75"/>
    <row r="227" ht="12.75"/>
    <row r="229" ht="12.75"/>
    <row r="230" ht="12.75"/>
  </sheetData>
  <sheetProtection sheet="1" objects="1" scenarios="1"/>
  <mergeCells count="172">
    <mergeCell ref="AI16:AJ16"/>
    <mergeCell ref="AI14:AJ14"/>
    <mergeCell ref="AI7:AJ7"/>
    <mergeCell ref="Z4:AK4"/>
    <mergeCell ref="AI15:AJ15"/>
    <mergeCell ref="AI10:AJ10"/>
    <mergeCell ref="AG17:AH17"/>
    <mergeCell ref="AG18:AH18"/>
    <mergeCell ref="AG19:AH19"/>
    <mergeCell ref="AG15:AH15"/>
    <mergeCell ref="AI17:AJ17"/>
    <mergeCell ref="AI18:AJ18"/>
    <mergeCell ref="AI11:AJ11"/>
    <mergeCell ref="AI12:AJ12"/>
    <mergeCell ref="AI13:AJ13"/>
    <mergeCell ref="Z5:AJ5"/>
    <mergeCell ref="AI6:AJ6"/>
    <mergeCell ref="AI8:AJ8"/>
    <mergeCell ref="AI9:AJ9"/>
    <mergeCell ref="Z1:AF2"/>
    <mergeCell ref="M1:U2"/>
    <mergeCell ref="C1:J2"/>
    <mergeCell ref="AG16:AH16"/>
    <mergeCell ref="Z7:AH7"/>
    <mergeCell ref="I6:J6"/>
    <mergeCell ref="AD6:AF6"/>
    <mergeCell ref="AG6:AH6"/>
    <mergeCell ref="AD11:AF11"/>
    <mergeCell ref="AG14:AH14"/>
    <mergeCell ref="C111:K111"/>
    <mergeCell ref="I14:K18"/>
    <mergeCell ref="C60:D60"/>
    <mergeCell ref="C32:G32"/>
    <mergeCell ref="C21:H21"/>
    <mergeCell ref="C100:K100"/>
    <mergeCell ref="C102:K102"/>
    <mergeCell ref="C106:K106"/>
    <mergeCell ref="C81:D81"/>
    <mergeCell ref="C105:D105"/>
    <mergeCell ref="C4:L4"/>
    <mergeCell ref="M4:Y4"/>
    <mergeCell ref="C5:L5"/>
    <mergeCell ref="M5:Y5"/>
    <mergeCell ref="C212:D212"/>
    <mergeCell ref="C191:K191"/>
    <mergeCell ref="C203:K203"/>
    <mergeCell ref="C211:D211"/>
    <mergeCell ref="C210:D210"/>
    <mergeCell ref="C202:D202"/>
    <mergeCell ref="C99:D99"/>
    <mergeCell ref="C89:H89"/>
    <mergeCell ref="C85:D85"/>
    <mergeCell ref="C13:K13"/>
    <mergeCell ref="C7:K7"/>
    <mergeCell ref="C12:D12"/>
    <mergeCell ref="C64:D64"/>
    <mergeCell ref="C25:G25"/>
    <mergeCell ref="C41:G41"/>
    <mergeCell ref="C46:G46"/>
    <mergeCell ref="C50:G50"/>
    <mergeCell ref="C31:D31"/>
    <mergeCell ref="C40:D40"/>
    <mergeCell ref="C163:D163"/>
    <mergeCell ref="C152:D152"/>
    <mergeCell ref="C139:D139"/>
    <mergeCell ref="C130:D130"/>
    <mergeCell ref="C161:D161"/>
    <mergeCell ref="C131:G131"/>
    <mergeCell ref="C162:D162"/>
    <mergeCell ref="C145:G145"/>
    <mergeCell ref="C147:G147"/>
    <mergeCell ref="C153:G153"/>
    <mergeCell ref="C143:H143"/>
    <mergeCell ref="C118:H118"/>
    <mergeCell ref="C124:D124"/>
    <mergeCell ref="C140:D140"/>
    <mergeCell ref="C141:D141"/>
    <mergeCell ref="C125:K125"/>
    <mergeCell ref="C115:D115"/>
    <mergeCell ref="C120:G120"/>
    <mergeCell ref="C116:D116"/>
    <mergeCell ref="M120:S120"/>
    <mergeCell ref="M102:S102"/>
    <mergeCell ref="M106:S106"/>
    <mergeCell ref="M111:S111"/>
    <mergeCell ref="M145:S145"/>
    <mergeCell ref="M125:S125"/>
    <mergeCell ref="M118:S118"/>
    <mergeCell ref="M147:S147"/>
    <mergeCell ref="M153:S153"/>
    <mergeCell ref="M131:S131"/>
    <mergeCell ref="M25:S25"/>
    <mergeCell ref="M67:S67"/>
    <mergeCell ref="M32:S32"/>
    <mergeCell ref="M41:S41"/>
    <mergeCell ref="M46:S46"/>
    <mergeCell ref="M61:S61"/>
    <mergeCell ref="M50:T50"/>
    <mergeCell ref="M14:S14"/>
    <mergeCell ref="M21:S21"/>
    <mergeCell ref="M7:X7"/>
    <mergeCell ref="M23:S23"/>
    <mergeCell ref="M203:S203"/>
    <mergeCell ref="M167:Y167"/>
    <mergeCell ref="M69:S69"/>
    <mergeCell ref="M82:S82"/>
    <mergeCell ref="M189:S189"/>
    <mergeCell ref="M191:S191"/>
    <mergeCell ref="M89:S89"/>
    <mergeCell ref="M91:S91"/>
    <mergeCell ref="M100:S100"/>
    <mergeCell ref="M143:S143"/>
    <mergeCell ref="Z120:AC120"/>
    <mergeCell ref="Z125:AC125"/>
    <mergeCell ref="Z131:AC131"/>
    <mergeCell ref="Z145:AC145"/>
    <mergeCell ref="Z67:AD67"/>
    <mergeCell ref="Z89:AD89"/>
    <mergeCell ref="Z13:AC13"/>
    <mergeCell ref="Z25:AC25"/>
    <mergeCell ref="Z46:AC46"/>
    <mergeCell ref="Z50:AD50"/>
    <mergeCell ref="Z23:AC23"/>
    <mergeCell ref="Z61:AC61"/>
    <mergeCell ref="Z69:AC69"/>
    <mergeCell ref="Z32:AE32"/>
    <mergeCell ref="Z191:AC191"/>
    <mergeCell ref="Z203:AC203"/>
    <mergeCell ref="Z106:AC106"/>
    <mergeCell ref="Z111:AC111"/>
    <mergeCell ref="Z167:AF167"/>
    <mergeCell ref="Z179:AC179"/>
    <mergeCell ref="Z118:AD118"/>
    <mergeCell ref="Z143:AD143"/>
    <mergeCell ref="Z165:AD165"/>
    <mergeCell ref="Z147:AC147"/>
    <mergeCell ref="B165:B187"/>
    <mergeCell ref="B189:B212"/>
    <mergeCell ref="B21:B65"/>
    <mergeCell ref="B67:B87"/>
    <mergeCell ref="B89:B116"/>
    <mergeCell ref="B143:B163"/>
    <mergeCell ref="B5:B19"/>
    <mergeCell ref="C23:G23"/>
    <mergeCell ref="B118:B141"/>
    <mergeCell ref="Z82:AC82"/>
    <mergeCell ref="Z91:AC91"/>
    <mergeCell ref="Z100:AC100"/>
    <mergeCell ref="Z102:AC102"/>
    <mergeCell ref="Z41:AC41"/>
    <mergeCell ref="C67:H67"/>
    <mergeCell ref="Z21:AD21"/>
    <mergeCell ref="Z153:AC153"/>
    <mergeCell ref="C45:D45"/>
    <mergeCell ref="C49:D49"/>
    <mergeCell ref="C82:G82"/>
    <mergeCell ref="C91:G91"/>
    <mergeCell ref="C86:D86"/>
    <mergeCell ref="C87:D87"/>
    <mergeCell ref="C61:K61"/>
    <mergeCell ref="C65:D65"/>
    <mergeCell ref="C69:G69"/>
    <mergeCell ref="Z189:AF189"/>
    <mergeCell ref="M179:S179"/>
    <mergeCell ref="M165:S165"/>
    <mergeCell ref="C165:H165"/>
    <mergeCell ref="C186:D186"/>
    <mergeCell ref="C187:D187"/>
    <mergeCell ref="C179:K179"/>
    <mergeCell ref="C178:D178"/>
    <mergeCell ref="C167:K167"/>
    <mergeCell ref="C189:I189"/>
  </mergeCells>
  <printOptions/>
  <pageMargins left="0.5" right="0.5" top="0.4" bottom="0.3" header="0.41" footer="0.29"/>
  <pageSetup blackAndWhite="1" horizontalDpi="300" verticalDpi="300" orientation="landscape" scale="80" r:id="rId4"/>
  <headerFooter alignWithMargins="0">
    <oddHeader>&amp;CGoal/Inventory/Budget
Form</oddHeader>
    <oddFooter>&amp;C&amp;D</oddFoot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Bartholomeusz,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The Ultimate Food Storage Worksheet</dc:title>
  <dc:subject>1 year Food Storage Planner</dc:subject>
  <dc:creator>Heidi &amp; Dan Bartholomeusz</dc:creator>
  <cp:keywords/>
  <dc:description>Unlock the Formulas with "food"
This program can be edited and distributed as long as the distributions are free of charge.</dc:description>
  <cp:lastModifiedBy>Daniel A. Bartholomeusz</cp:lastModifiedBy>
  <cp:lastPrinted>2004-07-02T14:19:23Z</cp:lastPrinted>
  <dcterms:created xsi:type="dcterms:W3CDTF">2003-03-02T03:51:12Z</dcterms:created>
  <dcterms:modified xsi:type="dcterms:W3CDTF">2004-07-02T14:30:47Z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